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195" windowHeight="43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5" i="1" l="1"/>
  <c r="M33" i="1" l="1"/>
  <c r="H30" i="1"/>
  <c r="H28" i="1"/>
  <c r="H26" i="1"/>
  <c r="H24" i="1"/>
  <c r="H32" i="1" s="1"/>
  <c r="H42" i="1" s="1"/>
  <c r="H44" i="1" s="1"/>
  <c r="M37" i="1" s="1"/>
  <c r="E3" i="1"/>
  <c r="F10" i="1" s="1"/>
  <c r="B3" i="1"/>
  <c r="C9" i="1" s="1"/>
  <c r="H9" i="1"/>
  <c r="H10" i="1"/>
  <c r="H11" i="1"/>
  <c r="H12" i="1"/>
  <c r="H13" i="1"/>
  <c r="H14" i="1"/>
  <c r="H8" i="1"/>
  <c r="F9" i="1"/>
  <c r="H43" i="1" s="1"/>
  <c r="F11" i="1"/>
  <c r="F13" i="1"/>
  <c r="F8" i="1"/>
  <c r="C10" i="1"/>
  <c r="E16" i="1"/>
  <c r="B16" i="1"/>
  <c r="M39" i="1" l="1"/>
  <c r="N27" i="1" s="1"/>
  <c r="C14" i="1"/>
  <c r="H16" i="1"/>
  <c r="C12" i="1"/>
  <c r="N25" i="1"/>
  <c r="N30" i="1"/>
  <c r="N28" i="1"/>
  <c r="O26" i="1"/>
  <c r="N31" i="1"/>
  <c r="N29" i="1"/>
  <c r="I10" i="1"/>
  <c r="K10" i="1" s="1"/>
  <c r="F14" i="1"/>
  <c r="F12" i="1"/>
  <c r="I12" i="1" s="1"/>
  <c r="K12" i="1" s="1"/>
  <c r="I9" i="1"/>
  <c r="K9" i="1" s="1"/>
  <c r="C8" i="1"/>
  <c r="C13" i="1"/>
  <c r="I13" i="1" s="1"/>
  <c r="K13" i="1" s="1"/>
  <c r="C11" i="1"/>
  <c r="I11" i="1" s="1"/>
  <c r="K11" i="1" s="1"/>
  <c r="I14" i="1" l="1"/>
  <c r="K14" i="1" s="1"/>
  <c r="N33" i="1"/>
  <c r="F16" i="1"/>
  <c r="C16" i="1"/>
  <c r="I8" i="1"/>
  <c r="K8" i="1" l="1"/>
  <c r="K16" i="1" s="1"/>
  <c r="I16" i="1"/>
  <c r="K18" i="1" l="1"/>
  <c r="H34" i="1"/>
</calcChain>
</file>

<file path=xl/comments1.xml><?xml version="1.0" encoding="utf-8"?>
<comments xmlns="http://schemas.openxmlformats.org/spreadsheetml/2006/main">
  <authors>
    <author>Prakash Patel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This is the historical baseline gas consumption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b/>
            <sz val="9"/>
            <color indexed="81"/>
            <rFont val="Tahoma"/>
            <family val="2"/>
          </rPr>
          <t xml:space="preserve">Actual Heat Consumed by sites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<sst xmlns="http://schemas.openxmlformats.org/spreadsheetml/2006/main" count="71" uniqueCount="43">
  <si>
    <t>Gas</t>
  </si>
  <si>
    <t>Elec</t>
  </si>
  <si>
    <t>Total</t>
  </si>
  <si>
    <t>Aikman Avenue</t>
  </si>
  <si>
    <t>New College Elec</t>
  </si>
  <si>
    <t>Beatty Avenue A &amp; B</t>
  </si>
  <si>
    <t>University</t>
  </si>
  <si>
    <t>St Peters Estate</t>
  </si>
  <si>
    <t>St Andrews Estate</t>
  </si>
  <si>
    <t>LCC New Connections</t>
  </si>
  <si>
    <t>St Marks Estate</t>
  </si>
  <si>
    <t>St Matthews Estate</t>
  </si>
  <si>
    <t>kWh</t>
  </si>
  <si>
    <t>CO2 (kg)</t>
  </si>
  <si>
    <t>CO2 (tonnes)</t>
  </si>
  <si>
    <t>Council Buildings Only</t>
  </si>
  <si>
    <t>Total Gas Consumption</t>
  </si>
  <si>
    <t>Co2 produced from Gas</t>
  </si>
  <si>
    <t>Total Biomass Consumption</t>
  </si>
  <si>
    <t>Co2 produced from Biomass</t>
  </si>
  <si>
    <t>Total Elec. Consumption</t>
  </si>
  <si>
    <t>Co2 produced from Elec.</t>
  </si>
  <si>
    <t>Total Elec. Generated</t>
  </si>
  <si>
    <t>Co2 produced from Elec. Generated</t>
  </si>
  <si>
    <t>Carbon Emissions by Source and Site</t>
  </si>
  <si>
    <t>kWh p.a.</t>
  </si>
  <si>
    <t>kg p.a.</t>
  </si>
  <si>
    <t>Carbon Factors</t>
  </si>
  <si>
    <t>Biomass</t>
  </si>
  <si>
    <t>Electricity - Grid</t>
  </si>
  <si>
    <t>Electricity - Displaced</t>
  </si>
  <si>
    <t>kg CO2/kWh</t>
  </si>
  <si>
    <t>Total CO2 (Tonnes)</t>
  </si>
  <si>
    <t>Heat</t>
  </si>
  <si>
    <t>Total CO2 Savings</t>
  </si>
  <si>
    <t>LCC Carbon Savings</t>
  </si>
  <si>
    <t>Carbon emissions for Heat</t>
  </si>
  <si>
    <t>Carbon Intensity Factor for Heat</t>
  </si>
  <si>
    <t>Part L, Rev 2008</t>
  </si>
  <si>
    <t>Carbon Emission Reporting - Leicester District Energy Company Ltd - Annual Report to September 2013</t>
  </si>
  <si>
    <t>Total CO2</t>
  </si>
  <si>
    <t>Less 90% of UoL Elec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</si>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</sst>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"/>
    <numFmt numFmtId="166" formatCode="#,##0.0000"/>
    <numFmt numFmtId="167" formatCode="#,##0.00000"/>
    <numFmt numFmtId="168" formatCode="#,##0.000000"/>
    <numFmt numFmtId="169" formatCode="#,##0.0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3" fontId="0" fillId="0" borderId="0" xfId="0" applyNumberFormat="1"/>
    <xf numFmtId="164" fontId="0" fillId="0" borderId="0" xfId="0" applyNumberFormat="1"/>
    <xf numFmtId="3" fontId="0" fillId="2" borderId="0" xfId="0" applyNumberFormat="1" applyFill="1"/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1" fillId="3" borderId="0" xfId="0" applyNumberFormat="1" applyFont="1" applyFill="1"/>
    <xf numFmtId="3" fontId="0" fillId="3" borderId="0" xfId="0" applyNumberFormat="1" applyFill="1"/>
    <xf numFmtId="0" fontId="0" fillId="2" borderId="0" xfId="0" applyFill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3" fontId="1" fillId="4" borderId="0" xfId="0" applyNumberFormat="1" applyFont="1" applyFill="1"/>
    <xf numFmtId="165" fontId="1" fillId="5" borderId="0" xfId="0" applyNumberFormat="1" applyFont="1" applyFill="1"/>
    <xf numFmtId="3" fontId="0" fillId="0" borderId="0" xfId="1" applyNumberFormat="1" applyFont="1"/>
    <xf numFmtId="3" fontId="4" fillId="2" borderId="0" xfId="0" applyNumberFormat="1" applyFont="1" applyFill="1"/>
    <xf numFmtId="3" fontId="0" fillId="6" borderId="0" xfId="0" applyNumberFormat="1" applyFill="1"/>
    <xf numFmtId="3" fontId="1" fillId="6" borderId="0" xfId="0" applyNumberFormat="1" applyFont="1" applyFill="1"/>
    <xf numFmtId="3" fontId="5" fillId="6" borderId="0" xfId="0" applyNumberFormat="1" applyFont="1" applyFill="1"/>
    <xf numFmtId="3" fontId="0" fillId="7" borderId="0" xfId="0" applyNumberFormat="1" applyFill="1"/>
    <xf numFmtId="3" fontId="1" fillId="7" borderId="0" xfId="0" applyNumberFormat="1" applyFont="1" applyFill="1"/>
    <xf numFmtId="3" fontId="0" fillId="0" borderId="0" xfId="0" applyNumberFormat="1" applyAlignment="1">
      <alignment horizontal="left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4"/>
  <sheetViews>
    <sheetView tabSelected="1" zoomScale="84" zoomScaleNormal="84" workbookViewId="0">
      <selection activeCell="L40" sqref="L40"/>
    </sheetView>
  </sheetViews>
  <sheetFormatPr defaultRowHeight="15" x14ac:dyDescent="0.25"/>
  <cols>
    <col min="1" max="1" width="22.7109375" customWidth="1"/>
    <col min="2" max="2" width="11.140625" style="1" bestFit="1" customWidth="1"/>
    <col min="3" max="3" width="10.140625" style="1" bestFit="1" customWidth="1"/>
    <col min="4" max="4" width="9.140625" style="1"/>
    <col min="5" max="6" width="10.140625" style="1" bestFit="1" customWidth="1"/>
    <col min="7" max="7" width="9.140625" style="1"/>
    <col min="8" max="8" width="12.140625" style="1" customWidth="1"/>
    <col min="9" max="9" width="12.28515625" style="1" customWidth="1"/>
    <col min="10" max="10" width="9.140625" style="1"/>
    <col min="11" max="11" width="12.5703125" style="1" bestFit="1" customWidth="1"/>
    <col min="12" max="12" width="29" style="1" customWidth="1"/>
    <col min="13" max="14" width="12.5703125" customWidth="1"/>
  </cols>
  <sheetData>
    <row r="1" spans="1:13" ht="23.25" x14ac:dyDescent="0.35">
      <c r="A1" s="28" t="s">
        <v>39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3" spans="1:13" x14ac:dyDescent="0.25">
      <c r="B3" s="30">
        <f>B36</f>
        <v>0.19400000000000001</v>
      </c>
      <c r="C3" s="30"/>
      <c r="D3" s="6"/>
      <c r="E3" s="30">
        <f>B38</f>
        <v>0.42199999999999999</v>
      </c>
      <c r="F3" s="30"/>
      <c r="G3" s="5"/>
      <c r="H3" s="5"/>
      <c r="I3" s="5"/>
      <c r="J3" s="5"/>
      <c r="K3" s="5"/>
    </row>
    <row r="4" spans="1:13" x14ac:dyDescent="0.25">
      <c r="B4" s="29" t="s">
        <v>0</v>
      </c>
      <c r="C4" s="29"/>
      <c r="D4" s="5"/>
      <c r="E4" s="29" t="s">
        <v>1</v>
      </c>
      <c r="F4" s="29"/>
      <c r="G4" s="5"/>
      <c r="H4" s="29" t="s">
        <v>2</v>
      </c>
      <c r="I4" s="29"/>
      <c r="J4" s="5"/>
      <c r="K4" s="7" t="s">
        <v>2</v>
      </c>
    </row>
    <row r="5" spans="1:13" x14ac:dyDescent="0.25">
      <c r="B5" s="7" t="s">
        <v>12</v>
      </c>
      <c r="C5" s="7" t="s">
        <v>13</v>
      </c>
      <c r="D5" s="7"/>
      <c r="E5" s="7" t="s">
        <v>12</v>
      </c>
      <c r="F5" s="7" t="s">
        <v>13</v>
      </c>
      <c r="G5" s="5"/>
      <c r="H5" s="7" t="s">
        <v>12</v>
      </c>
      <c r="I5" s="7" t="s">
        <v>13</v>
      </c>
      <c r="J5" s="5"/>
      <c r="K5" s="5" t="s">
        <v>14</v>
      </c>
    </row>
    <row r="6" spans="1:13" x14ac:dyDescent="0.25">
      <c r="A6" t="s">
        <v>3</v>
      </c>
      <c r="B6" s="19"/>
    </row>
    <row r="7" spans="1:13" x14ac:dyDescent="0.25">
      <c r="A7" t="s">
        <v>4</v>
      </c>
      <c r="B7" s="19"/>
    </row>
    <row r="8" spans="1:13" x14ac:dyDescent="0.25">
      <c r="A8" t="s">
        <v>5</v>
      </c>
      <c r="B8" s="19">
        <v>1820834</v>
      </c>
      <c r="C8" s="1">
        <f t="shared" ref="C8:C14" si="0">B8*B$3</f>
        <v>353241.79600000003</v>
      </c>
      <c r="E8" s="1">
        <v>107509</v>
      </c>
      <c r="F8" s="1">
        <f t="shared" ref="F8:F14" si="1">E8*E$3</f>
        <v>45368.797999999995</v>
      </c>
      <c r="H8" s="1">
        <f>E8+B8</f>
        <v>1928343</v>
      </c>
      <c r="I8" s="1">
        <f>F8+C8</f>
        <v>398610.59400000004</v>
      </c>
      <c r="K8" s="1">
        <f>I8/1000</f>
        <v>398.61059400000005</v>
      </c>
    </row>
    <row r="9" spans="1:13" x14ac:dyDescent="0.25">
      <c r="A9" t="s">
        <v>6</v>
      </c>
      <c r="B9" s="21">
        <v>42235659</v>
      </c>
      <c r="C9" s="3">
        <f t="shared" si="0"/>
        <v>8193717.8459999999</v>
      </c>
      <c r="D9" s="3"/>
      <c r="E9" s="3">
        <v>32080972</v>
      </c>
      <c r="F9" s="18">
        <f t="shared" si="1"/>
        <v>13538170.184</v>
      </c>
      <c r="G9" s="3"/>
      <c r="H9" s="3">
        <f t="shared" ref="H9:H14" si="2">E9+B9</f>
        <v>74316631</v>
      </c>
      <c r="I9" s="3">
        <f t="shared" ref="I9:I14" si="3">F9+C9</f>
        <v>21731888.030000001</v>
      </c>
      <c r="J9" s="3"/>
      <c r="K9" s="3">
        <f t="shared" ref="K9:K14" si="4">I9/1000</f>
        <v>21731.888030000002</v>
      </c>
    </row>
    <row r="10" spans="1:13" x14ac:dyDescent="0.25">
      <c r="A10" t="s">
        <v>7</v>
      </c>
      <c r="B10" s="19">
        <v>28395087</v>
      </c>
      <c r="C10" s="1">
        <f t="shared" si="0"/>
        <v>5508646.8780000005</v>
      </c>
      <c r="E10" s="1">
        <v>340741</v>
      </c>
      <c r="F10" s="1">
        <f t="shared" si="1"/>
        <v>143792.70199999999</v>
      </c>
      <c r="H10" s="1">
        <f t="shared" si="2"/>
        <v>28735828</v>
      </c>
      <c r="I10" s="1">
        <f t="shared" si="3"/>
        <v>5652439.5800000001</v>
      </c>
      <c r="K10" s="1">
        <f t="shared" si="4"/>
        <v>5652.4395800000002</v>
      </c>
      <c r="M10" s="1"/>
    </row>
    <row r="11" spans="1:13" x14ac:dyDescent="0.25">
      <c r="A11" t="s">
        <v>8</v>
      </c>
      <c r="B11" s="19">
        <v>2498486</v>
      </c>
      <c r="C11" s="1">
        <f t="shared" si="0"/>
        <v>484706.28400000004</v>
      </c>
      <c r="E11" s="1">
        <v>29982</v>
      </c>
      <c r="F11" s="1">
        <f t="shared" si="1"/>
        <v>12652.404</v>
      </c>
      <c r="H11" s="1">
        <f t="shared" si="2"/>
        <v>2528468</v>
      </c>
      <c r="I11" s="1">
        <f t="shared" si="3"/>
        <v>497358.68800000002</v>
      </c>
      <c r="K11" s="1">
        <f t="shared" si="4"/>
        <v>497.35868800000003</v>
      </c>
      <c r="M11" s="1"/>
    </row>
    <row r="12" spans="1:13" x14ac:dyDescent="0.25">
      <c r="A12" t="s">
        <v>9</v>
      </c>
      <c r="B12" s="19">
        <v>8378216</v>
      </c>
      <c r="C12" s="1">
        <f t="shared" si="0"/>
        <v>1625373.9040000001</v>
      </c>
      <c r="E12" s="1">
        <v>93469</v>
      </c>
      <c r="F12" s="1">
        <f t="shared" si="1"/>
        <v>39443.917999999998</v>
      </c>
      <c r="H12" s="1">
        <f t="shared" si="2"/>
        <v>8471685</v>
      </c>
      <c r="I12" s="1">
        <f t="shared" si="3"/>
        <v>1664817.8220000002</v>
      </c>
      <c r="K12" s="1">
        <f t="shared" si="4"/>
        <v>1664.8178220000002</v>
      </c>
      <c r="M12" s="1"/>
    </row>
    <row r="13" spans="1:13" x14ac:dyDescent="0.25">
      <c r="A13" t="s">
        <v>10</v>
      </c>
      <c r="B13" s="19">
        <v>11879467</v>
      </c>
      <c r="C13" s="1">
        <f t="shared" si="0"/>
        <v>2304616.5980000002</v>
      </c>
      <c r="E13" s="1">
        <v>145437</v>
      </c>
      <c r="F13" s="1">
        <f t="shared" si="1"/>
        <v>61374.413999999997</v>
      </c>
      <c r="H13" s="1">
        <f t="shared" si="2"/>
        <v>12024904</v>
      </c>
      <c r="I13" s="1">
        <f t="shared" si="3"/>
        <v>2365991.0120000001</v>
      </c>
      <c r="K13" s="1">
        <f t="shared" si="4"/>
        <v>2365.991012</v>
      </c>
      <c r="M13" s="1"/>
    </row>
    <row r="14" spans="1:13" x14ac:dyDescent="0.25">
      <c r="A14" t="s">
        <v>11</v>
      </c>
      <c r="B14" s="19">
        <v>26586258</v>
      </c>
      <c r="C14" s="1">
        <f t="shared" si="0"/>
        <v>5157734.0520000001</v>
      </c>
      <c r="E14" s="1">
        <v>536469</v>
      </c>
      <c r="F14" s="1">
        <f t="shared" si="1"/>
        <v>226389.91800000001</v>
      </c>
      <c r="H14" s="1">
        <f t="shared" si="2"/>
        <v>27122727</v>
      </c>
      <c r="I14" s="1">
        <f t="shared" si="3"/>
        <v>5384123.9699999997</v>
      </c>
      <c r="K14" s="1">
        <f t="shared" si="4"/>
        <v>5384.1239699999996</v>
      </c>
      <c r="M14" s="1"/>
    </row>
    <row r="15" spans="1:13" x14ac:dyDescent="0.25">
      <c r="B15" s="19"/>
    </row>
    <row r="16" spans="1:13" x14ac:dyDescent="0.25">
      <c r="A16" s="4" t="s">
        <v>2</v>
      </c>
      <c r="B16" s="20">
        <f>SUM(B8:B15)</f>
        <v>121794007</v>
      </c>
      <c r="C16" s="5">
        <f>SUM(C8:C15)</f>
        <v>23628037.358000003</v>
      </c>
      <c r="D16" s="5"/>
      <c r="E16" s="5">
        <f>SUM(E8:E15)</f>
        <v>33334579</v>
      </c>
      <c r="F16" s="5">
        <f>SUM(F8:F15)</f>
        <v>14067192.338</v>
      </c>
      <c r="G16" s="5"/>
      <c r="H16" s="5">
        <f>SUM(H8:H15)</f>
        <v>155128586</v>
      </c>
      <c r="I16" s="5">
        <f>SUM(I8:I15)</f>
        <v>37695229.696000002</v>
      </c>
      <c r="J16" s="5"/>
      <c r="K16" s="5">
        <f>SUM(K8:K15)</f>
        <v>37695.229696000002</v>
      </c>
    </row>
    <row r="17" spans="1:15" x14ac:dyDescent="0.25">
      <c r="I17" s="11"/>
    </row>
    <row r="18" spans="1:15" x14ac:dyDescent="0.25">
      <c r="H18" s="12"/>
      <c r="I18" s="12"/>
      <c r="K18" s="15">
        <f>K16-K9</f>
        <v>15963.341666</v>
      </c>
      <c r="L18" s="7" t="s">
        <v>15</v>
      </c>
    </row>
    <row r="20" spans="1:15" x14ac:dyDescent="0.25">
      <c r="I20" s="2"/>
    </row>
    <row r="21" spans="1:15" x14ac:dyDescent="0.25">
      <c r="M21" s="26" t="s">
        <v>33</v>
      </c>
      <c r="N21" s="26"/>
    </row>
    <row r="22" spans="1:15" x14ac:dyDescent="0.25">
      <c r="L22"/>
      <c r="M22" s="7" t="s">
        <v>12</v>
      </c>
      <c r="N22" s="7" t="s">
        <v>13</v>
      </c>
    </row>
    <row r="23" spans="1:15" x14ac:dyDescent="0.25">
      <c r="A23" s="25" t="s">
        <v>24</v>
      </c>
      <c r="B23" s="24" t="s">
        <v>16</v>
      </c>
      <c r="C23" s="24"/>
      <c r="D23" s="24"/>
      <c r="E23" s="24"/>
      <c r="F23" s="1" t="s">
        <v>25</v>
      </c>
      <c r="H23" s="1">
        <v>147179669</v>
      </c>
      <c r="L23" t="s">
        <v>3</v>
      </c>
      <c r="M23" s="1"/>
      <c r="N23" s="1"/>
    </row>
    <row r="24" spans="1:15" x14ac:dyDescent="0.25">
      <c r="A24" s="25"/>
      <c r="B24" s="24" t="s">
        <v>17</v>
      </c>
      <c r="C24" s="24"/>
      <c r="D24" s="24"/>
      <c r="E24" s="24"/>
      <c r="F24" s="1" t="s">
        <v>26</v>
      </c>
      <c r="H24" s="1">
        <f>H23*B36</f>
        <v>28552855.786000002</v>
      </c>
      <c r="L24" t="s">
        <v>4</v>
      </c>
      <c r="M24" s="1"/>
      <c r="N24" s="1"/>
    </row>
    <row r="25" spans="1:15" x14ac:dyDescent="0.25">
      <c r="A25" s="25"/>
      <c r="B25" s="24" t="s">
        <v>18</v>
      </c>
      <c r="C25" s="24"/>
      <c r="D25" s="24"/>
      <c r="E25" s="24"/>
      <c r="F25" s="1" t="s">
        <v>25</v>
      </c>
      <c r="H25" s="1">
        <v>786906</v>
      </c>
      <c r="L25" t="s">
        <v>5</v>
      </c>
      <c r="M25" s="22">
        <v>1386610</v>
      </c>
      <c r="N25" s="1">
        <f>SUM(M25*M$39)/1000</f>
        <v>289.70596368359105</v>
      </c>
    </row>
    <row r="26" spans="1:15" x14ac:dyDescent="0.25">
      <c r="A26" s="25"/>
      <c r="B26" s="24" t="s">
        <v>19</v>
      </c>
      <c r="C26" s="24"/>
      <c r="D26" s="24"/>
      <c r="E26" s="24"/>
      <c r="F26" s="1" t="s">
        <v>26</v>
      </c>
      <c r="H26" s="1">
        <f>H25*B37</f>
        <v>19672.650000000001</v>
      </c>
      <c r="L26" t="s">
        <v>6</v>
      </c>
      <c r="M26" s="22">
        <v>30409675</v>
      </c>
      <c r="N26" s="10"/>
      <c r="O26" s="3">
        <f>SUM(M26*M$39)/1000</f>
        <v>6353.5270921021829</v>
      </c>
    </row>
    <row r="27" spans="1:15" x14ac:dyDescent="0.25">
      <c r="A27" s="25"/>
      <c r="B27" s="24" t="s">
        <v>20</v>
      </c>
      <c r="C27" s="24"/>
      <c r="D27" s="24"/>
      <c r="E27" s="24"/>
      <c r="F27" s="1" t="s">
        <v>25</v>
      </c>
      <c r="H27" s="1">
        <v>35262675</v>
      </c>
      <c r="L27" t="s">
        <v>7</v>
      </c>
      <c r="M27" s="22">
        <v>21296315</v>
      </c>
      <c r="N27" s="1">
        <f t="shared" ref="N27:N31" si="5">SUM(M27*M$39)/1000</f>
        <v>4449.4626895697538</v>
      </c>
    </row>
    <row r="28" spans="1:15" x14ac:dyDescent="0.25">
      <c r="A28" s="25"/>
      <c r="B28" s="24" t="s">
        <v>21</v>
      </c>
      <c r="C28" s="24"/>
      <c r="D28" s="24"/>
      <c r="E28" s="24"/>
      <c r="F28" s="1" t="s">
        <v>26</v>
      </c>
      <c r="H28" s="1">
        <f>H27*B38</f>
        <v>14880848.85</v>
      </c>
      <c r="L28" t="s">
        <v>8</v>
      </c>
      <c r="M28" s="22">
        <v>1873864</v>
      </c>
      <c r="N28" s="1">
        <f t="shared" si="5"/>
        <v>391.50848178794956</v>
      </c>
    </row>
    <row r="29" spans="1:15" x14ac:dyDescent="0.25">
      <c r="A29" s="25"/>
      <c r="B29" s="24" t="s">
        <v>22</v>
      </c>
      <c r="C29" s="24"/>
      <c r="D29" s="24"/>
      <c r="E29" s="24"/>
      <c r="F29" s="1" t="s">
        <v>25</v>
      </c>
      <c r="H29" s="1">
        <v>21802041</v>
      </c>
      <c r="L29" t="s">
        <v>9</v>
      </c>
      <c r="M29" s="22">
        <v>6575114</v>
      </c>
      <c r="N29" s="1">
        <f t="shared" si="5"/>
        <v>1373.7458533397792</v>
      </c>
    </row>
    <row r="30" spans="1:15" x14ac:dyDescent="0.25">
      <c r="A30" s="25"/>
      <c r="B30" s="24" t="s">
        <v>23</v>
      </c>
      <c r="C30" s="24"/>
      <c r="D30" s="24"/>
      <c r="E30" s="24"/>
      <c r="F30" s="1" t="s">
        <v>26</v>
      </c>
      <c r="H30" s="1">
        <f>H29*B39</f>
        <v>-12383559.287999999</v>
      </c>
      <c r="L30" t="s">
        <v>10</v>
      </c>
      <c r="M30" s="22">
        <v>8909600</v>
      </c>
      <c r="N30" s="1">
        <f t="shared" si="5"/>
        <v>1861.4925999634527</v>
      </c>
    </row>
    <row r="31" spans="1:15" x14ac:dyDescent="0.25">
      <c r="F31" s="2"/>
      <c r="L31" t="s">
        <v>11</v>
      </c>
      <c r="M31" s="22">
        <v>19939693</v>
      </c>
      <c r="N31" s="1">
        <f t="shared" si="5"/>
        <v>4166.0221519532925</v>
      </c>
    </row>
    <row r="32" spans="1:15" x14ac:dyDescent="0.25">
      <c r="F32" s="13"/>
      <c r="H32" s="5">
        <f>SUM(H24+H26+H28+H30)/1000</f>
        <v>31069.817997999999</v>
      </c>
      <c r="I32" s="5" t="s">
        <v>32</v>
      </c>
      <c r="L32"/>
      <c r="M32" s="22"/>
      <c r="N32" s="1"/>
    </row>
    <row r="33" spans="1:14" x14ac:dyDescent="0.25">
      <c r="L33" s="4" t="s">
        <v>2</v>
      </c>
      <c r="M33" s="23">
        <f>SUM(M25:M32)</f>
        <v>90390871</v>
      </c>
      <c r="N33" s="15">
        <f>SUM(N25:N32)</f>
        <v>12531.937740297821</v>
      </c>
    </row>
    <row r="34" spans="1:14" x14ac:dyDescent="0.25">
      <c r="H34" s="8">
        <f>K16-H32</f>
        <v>6625.4116980000035</v>
      </c>
      <c r="I34" s="8" t="s">
        <v>34</v>
      </c>
      <c r="J34" s="9"/>
    </row>
    <row r="35" spans="1:14" x14ac:dyDescent="0.25">
      <c r="A35" s="4" t="s">
        <v>27</v>
      </c>
      <c r="B35" s="27" t="s">
        <v>38</v>
      </c>
      <c r="C35" s="27"/>
      <c r="L35" s="1" t="s">
        <v>35</v>
      </c>
      <c r="M35" s="15">
        <f>K18-N33</f>
        <v>3431.4039257021795</v>
      </c>
      <c r="N35" s="1"/>
    </row>
    <row r="36" spans="1:14" x14ac:dyDescent="0.25">
      <c r="A36" t="s">
        <v>0</v>
      </c>
      <c r="B36" s="2">
        <v>0.19400000000000001</v>
      </c>
      <c r="C36" s="1" t="s">
        <v>31</v>
      </c>
      <c r="H36" s="13"/>
      <c r="M36" s="5"/>
    </row>
    <row r="37" spans="1:14" x14ac:dyDescent="0.25">
      <c r="A37" t="s">
        <v>28</v>
      </c>
      <c r="B37" s="2">
        <v>2.5000000000000001E-2</v>
      </c>
      <c r="C37" s="1" t="s">
        <v>31</v>
      </c>
      <c r="H37" s="14"/>
      <c r="L37" s="1" t="s">
        <v>36</v>
      </c>
      <c r="M37" s="5">
        <f>H44</f>
        <v>18885464.832400002</v>
      </c>
    </row>
    <row r="38" spans="1:14" x14ac:dyDescent="0.25">
      <c r="A38" t="s">
        <v>29</v>
      </c>
      <c r="B38" s="2">
        <v>0.42199999999999999</v>
      </c>
      <c r="C38" s="1" t="s">
        <v>31</v>
      </c>
      <c r="M38" s="4"/>
    </row>
    <row r="39" spans="1:14" x14ac:dyDescent="0.25">
      <c r="A39" t="s">
        <v>30</v>
      </c>
      <c r="B39" s="2">
        <v>-0.56799999999999995</v>
      </c>
      <c r="C39" s="1" t="s">
        <v>31</v>
      </c>
      <c r="L39" s="1" t="s">
        <v>37</v>
      </c>
      <c r="M39" s="16">
        <f>M37/M33</f>
        <v>0.2089311080142153</v>
      </c>
    </row>
    <row r="41" spans="1:14" x14ac:dyDescent="0.25">
      <c r="M41" s="1"/>
    </row>
    <row r="42" spans="1:14" x14ac:dyDescent="0.25">
      <c r="H42" s="1">
        <f>H32*1000</f>
        <v>31069817.998</v>
      </c>
      <c r="I42" s="1" t="s">
        <v>40</v>
      </c>
    </row>
    <row r="43" spans="1:14" ht="14.45" x14ac:dyDescent="0.3">
      <c r="H43" s="17">
        <f>F9*0.9</f>
        <v>12184353.1656</v>
      </c>
      <c r="I43" s="1" t="s">
        <v>41</v>
      </c>
    </row>
    <row r="44" spans="1:14" ht="14.45" x14ac:dyDescent="0.3">
      <c r="H44" s="5">
        <f>H42-H43</f>
        <v>18885464.832400002</v>
      </c>
      <c r="I44" s="1" t="s">
        <v>42</v>
      </c>
    </row>
  </sheetData>
  <mergeCells count="17">
    <mergeCell ref="A1:L1"/>
    <mergeCell ref="B24:E24"/>
    <mergeCell ref="B25:E25"/>
    <mergeCell ref="B26:E26"/>
    <mergeCell ref="B27:E27"/>
    <mergeCell ref="E4:F4"/>
    <mergeCell ref="B4:C4"/>
    <mergeCell ref="B3:C3"/>
    <mergeCell ref="E3:F3"/>
    <mergeCell ref="H4:I4"/>
    <mergeCell ref="B23:E23"/>
    <mergeCell ref="B30:E30"/>
    <mergeCell ref="A23:A30"/>
    <mergeCell ref="M21:N21"/>
    <mergeCell ref="B35:C35"/>
    <mergeCell ref="B28:E28"/>
    <mergeCell ref="B29:E2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Prakash Patel</dc:creator>
  <cp:lastModifiedBy>Rhona Kingett</cp:lastModifiedBy>
  <dcterms:created xsi:type="dcterms:W3CDTF">2013-12-02T09:09:48Z</dcterms:created>
  <dcterms:modified xsi:type="dcterms:W3CDTF">2014-02-19T15:31:37Z</dcterms:modified>
</cp:coreProperties>
</file>