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1640"/>
  </bookViews>
  <sheets>
    <sheet name="Revised" sheetId="1" r:id="rId1"/>
  </sheets>
  <definedNames>
    <definedName name="_xlnm.Print_Area" localSheetId="0">Revised!$B$1:$P$44</definedName>
  </definedNames>
  <calcPr calcId="145621"/>
</workbook>
</file>

<file path=xl/calcChain.xml><?xml version="1.0" encoding="utf-8"?>
<calcChain xmlns="http://schemas.openxmlformats.org/spreadsheetml/2006/main">
  <c r="N33" i="1" l="1"/>
  <c r="I30" i="1"/>
  <c r="I28" i="1"/>
  <c r="I26" i="1"/>
  <c r="I24" i="1"/>
  <c r="I32" i="1" s="1"/>
  <c r="I42" i="1" s="1"/>
  <c r="F16" i="1"/>
  <c r="C16" i="1"/>
  <c r="I14" i="1"/>
  <c r="I13" i="1"/>
  <c r="D13" i="1"/>
  <c r="I12" i="1"/>
  <c r="I11" i="1"/>
  <c r="D11" i="1"/>
  <c r="I10" i="1"/>
  <c r="I9" i="1"/>
  <c r="D9" i="1"/>
  <c r="I8" i="1"/>
  <c r="I16" i="1" s="1"/>
  <c r="F3" i="1"/>
  <c r="G13" i="1" s="1"/>
  <c r="J13" i="1" s="1"/>
  <c r="L13" i="1" s="1"/>
  <c r="C3" i="1"/>
  <c r="D14" i="1" s="1"/>
  <c r="G8" i="1" l="1"/>
  <c r="G10" i="1"/>
  <c r="J10" i="1" s="1"/>
  <c r="L10" i="1" s="1"/>
  <c r="G12" i="1"/>
  <c r="G14" i="1"/>
  <c r="J14" i="1" s="1"/>
  <c r="L14" i="1" s="1"/>
  <c r="D8" i="1"/>
  <c r="G9" i="1"/>
  <c r="D10" i="1"/>
  <c r="G11" i="1"/>
  <c r="J11" i="1" s="1"/>
  <c r="L11" i="1" s="1"/>
  <c r="D12" i="1"/>
  <c r="I43" i="1" l="1"/>
  <c r="I44" i="1" s="1"/>
  <c r="N37" i="1" s="1"/>
  <c r="N39" i="1" s="1"/>
  <c r="J9" i="1"/>
  <c r="L9" i="1" s="1"/>
  <c r="D16" i="1"/>
  <c r="J12" i="1"/>
  <c r="L12" i="1" s="1"/>
  <c r="J8" i="1"/>
  <c r="G16" i="1"/>
  <c r="J16" i="1" l="1"/>
  <c r="L8" i="1"/>
  <c r="L16" i="1" s="1"/>
  <c r="O31" i="1"/>
  <c r="O28" i="1"/>
  <c r="O27" i="1"/>
  <c r="O30" i="1"/>
  <c r="O29" i="1"/>
  <c r="P26" i="1"/>
  <c r="O25" i="1"/>
  <c r="O33" i="1" s="1"/>
  <c r="I34" i="1" l="1"/>
  <c r="L18" i="1"/>
  <c r="N35" i="1" s="1"/>
</calcChain>
</file>

<file path=xl/sharedStrings.xml><?xml version="1.0" encoding="utf-8"?>
<sst xmlns="http://schemas.openxmlformats.org/spreadsheetml/2006/main" count="79" uniqueCount="51">
  <si>
    <t>Carbon Emission Reporting - Leicester District Energy Company Ltd - Annual Report to September 2013</t>
  </si>
  <si>
    <t>Baseline Figures</t>
  </si>
  <si>
    <t>University of Leicester</t>
  </si>
  <si>
    <t>included in UoL Calc</t>
  </si>
  <si>
    <t>Gas</t>
  </si>
  <si>
    <t>Elec</t>
  </si>
  <si>
    <t>Total</t>
  </si>
  <si>
    <t>City Centre Connections</t>
  </si>
  <si>
    <t>kWh</t>
  </si>
  <si>
    <t>CO2 (kg)</t>
  </si>
  <si>
    <t>CO2 (tonnes)</t>
  </si>
  <si>
    <t>Phase 1</t>
  </si>
  <si>
    <t>Aikman Avenue</t>
  </si>
  <si>
    <t>New College Elec</t>
  </si>
  <si>
    <t>Phase 2</t>
  </si>
  <si>
    <t>Beatty Avenue A &amp; B</t>
  </si>
  <si>
    <t>Phase 3</t>
  </si>
  <si>
    <t>University</t>
  </si>
  <si>
    <t>St Peters Estate</t>
  </si>
  <si>
    <t>St Andrews Estate</t>
  </si>
  <si>
    <t>LCC New Connections</t>
  </si>
  <si>
    <t>Phase 4</t>
  </si>
  <si>
    <t>St Marks Estate</t>
  </si>
  <si>
    <t>St Matthews Estate</t>
  </si>
  <si>
    <t>Council Buildings Only</t>
  </si>
  <si>
    <t>Heat</t>
  </si>
  <si>
    <t>Carbon Emissions by Source and Site</t>
  </si>
  <si>
    <t>Total Gas Consumption</t>
  </si>
  <si>
    <t>kWh p.a.</t>
  </si>
  <si>
    <t>Co2 produced from Gas</t>
  </si>
  <si>
    <t>kg p.a.</t>
  </si>
  <si>
    <t>Total Biomass Consumption</t>
  </si>
  <si>
    <t>Co2 produced from Biomass</t>
  </si>
  <si>
    <t>Total Elec. Consumption</t>
  </si>
  <si>
    <t>Co2 produced from Elec.</t>
  </si>
  <si>
    <t>Total Elec. Generated</t>
  </si>
  <si>
    <t>Co2 produced from Elec. Generated</t>
  </si>
  <si>
    <t>Total CO2 (Tonnes)</t>
  </si>
  <si>
    <t>Total CO2 Savings</t>
  </si>
  <si>
    <t>Carbon Factors</t>
  </si>
  <si>
    <t>Part L, Rev 2008</t>
  </si>
  <si>
    <t>LCC Carbon Savings</t>
  </si>
  <si>
    <t>kg CO2/kWh</t>
  </si>
  <si>
    <t>Biomass</t>
  </si>
  <si>
    <t>Carbon emissions for Heat</t>
  </si>
  <si>
    <t>Electricity - Grid</t>
  </si>
  <si>
    <t>Electricity - Displaced</t>
  </si>
  <si>
    <t>Carbon Intensity Factor for Heat</t>
  </si>
  <si>
    <t>Total CO2</t>
  </si>
  <si>
    <t>Less UoL Elec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</si>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</sst>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#,##0.0000"/>
    <numFmt numFmtId="166" formatCode="#,##0.00000"/>
    <numFmt numFmtId="167" formatCode="#,##0.000000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gradientFill degree="270">
        <stop position="0">
          <color rgb="FFFFFF00"/>
        </stop>
        <stop position="1">
          <color rgb="FFFFFFCC"/>
        </stop>
      </gradient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164" fontId="3" fillId="0" borderId="2" xfId="0" applyNumberFormat="1" applyFont="1" applyBorder="1"/>
    <xf numFmtId="3" fontId="3" fillId="0" borderId="2" xfId="0" applyNumberFormat="1" applyFon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0" fillId="0" borderId="5" xfId="0" applyNumberFormat="1" applyBorder="1"/>
    <xf numFmtId="0" fontId="0" fillId="5" borderId="0" xfId="0" applyFill="1"/>
    <xf numFmtId="0" fontId="0" fillId="0" borderId="4" xfId="0" applyBorder="1"/>
    <xf numFmtId="0" fontId="0" fillId="0" borderId="0" xfId="0" applyBorder="1"/>
    <xf numFmtId="0" fontId="3" fillId="0" borderId="4" xfId="0" applyFont="1" applyBorder="1"/>
    <xf numFmtId="3" fontId="0" fillId="0" borderId="0" xfId="0" applyNumberFormat="1" applyBorder="1"/>
    <xf numFmtId="0" fontId="0" fillId="3" borderId="0" xfId="0" applyFill="1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0" fontId="0" fillId="5" borderId="0" xfId="0" applyFill="1" applyBorder="1"/>
    <xf numFmtId="3" fontId="0" fillId="5" borderId="0" xfId="0" applyNumberFormat="1" applyFill="1" applyBorder="1"/>
    <xf numFmtId="0" fontId="3" fillId="0" borderId="0" xfId="0" applyFont="1" applyBorder="1"/>
    <xf numFmtId="165" fontId="0" fillId="0" borderId="0" xfId="0" applyNumberFormat="1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166" fontId="0" fillId="0" borderId="7" xfId="0" applyNumberFormat="1" applyBorder="1"/>
    <xf numFmtId="3" fontId="3" fillId="6" borderId="7" xfId="0" applyNumberFormat="1" applyFont="1" applyFill="1" applyBorder="1"/>
    <xf numFmtId="3" fontId="3" fillId="0" borderId="8" xfId="0" applyNumberFormat="1" applyFont="1" applyBorder="1" applyAlignment="1">
      <alignment horizontal="center"/>
    </xf>
    <xf numFmtId="164" fontId="0" fillId="0" borderId="0" xfId="0" applyNumberFormat="1"/>
    <xf numFmtId="3" fontId="3" fillId="0" borderId="0" xfId="0" applyNumberFormat="1" applyFont="1" applyAlignment="1">
      <alignment horizontal="center"/>
    </xf>
    <xf numFmtId="3" fontId="0" fillId="3" borderId="0" xfId="0" applyNumberFormat="1" applyFill="1"/>
    <xf numFmtId="0" fontId="0" fillId="3" borderId="0" xfId="0" applyFill="1"/>
    <xf numFmtId="167" fontId="0" fillId="0" borderId="0" xfId="0" applyNumberFormat="1"/>
    <xf numFmtId="3" fontId="3" fillId="0" borderId="0" xfId="0" applyNumberFormat="1" applyFont="1"/>
    <xf numFmtId="0" fontId="3" fillId="0" borderId="0" xfId="0" applyFont="1"/>
    <xf numFmtId="3" fontId="3" fillId="6" borderId="0" xfId="0" applyNumberFormat="1" applyFont="1" applyFill="1"/>
    <xf numFmtId="3" fontId="3" fillId="7" borderId="0" xfId="0" applyNumberFormat="1" applyFont="1" applyFill="1"/>
    <xf numFmtId="3" fontId="0" fillId="7" borderId="0" xfId="0" applyNumberFormat="1" applyFill="1"/>
    <xf numFmtId="164" fontId="5" fillId="0" borderId="0" xfId="0" applyNumberFormat="1" applyFont="1"/>
    <xf numFmtId="168" fontId="3" fillId="8" borderId="0" xfId="0" applyNumberFormat="1" applyFont="1" applyFill="1"/>
    <xf numFmtId="3" fontId="0" fillId="0" borderId="0" xfId="1" applyNumberFormat="1" applyFont="1"/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 wrapText="1"/>
    </xf>
    <xf numFmtId="3" fontId="0" fillId="0" borderId="0" xfId="0" applyNumberFormat="1" applyAlignment="1">
      <alignment horizontal="left"/>
    </xf>
    <xf numFmtId="0" fontId="5" fillId="4" borderId="0" xfId="0" applyFont="1" applyFill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0" fontId="0" fillId="3" borderId="0" xfId="0" applyFill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zoomScale="84" zoomScaleNormal="84" workbookViewId="0">
      <selection activeCell="C41" sqref="C41"/>
    </sheetView>
  </sheetViews>
  <sheetFormatPr defaultRowHeight="15" x14ac:dyDescent="0.25"/>
  <cols>
    <col min="2" max="2" width="22.7109375" customWidth="1"/>
    <col min="3" max="3" width="11.140625" style="1" bestFit="1" customWidth="1"/>
    <col min="4" max="4" width="10.140625" style="1" bestFit="1" customWidth="1"/>
    <col min="5" max="5" width="9.140625" style="1"/>
    <col min="6" max="7" width="10.140625" style="1" bestFit="1" customWidth="1"/>
    <col min="8" max="8" width="9.140625" style="1"/>
    <col min="9" max="9" width="12.140625" style="1" customWidth="1"/>
    <col min="10" max="10" width="12.28515625" style="1" customWidth="1"/>
    <col min="11" max="11" width="9.140625" style="1"/>
    <col min="12" max="12" width="12.5703125" style="1" bestFit="1" customWidth="1"/>
    <col min="13" max="13" width="31.42578125" style="1" customWidth="1"/>
    <col min="14" max="15" width="12.5703125" customWidth="1"/>
  </cols>
  <sheetData>
    <row r="1" spans="1:16" ht="23.25" x14ac:dyDescent="0.3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6" ht="15.75" thickBot="1" x14ac:dyDescent="0.3"/>
    <row r="3" spans="1:16" x14ac:dyDescent="0.25">
      <c r="A3" s="46" t="s">
        <v>1</v>
      </c>
      <c r="B3" s="47"/>
      <c r="C3" s="50">
        <f>C36</f>
        <v>0.19400000000000001</v>
      </c>
      <c r="D3" s="50"/>
      <c r="E3" s="2"/>
      <c r="F3" s="50">
        <f>C38</f>
        <v>0.42199999999999999</v>
      </c>
      <c r="G3" s="50"/>
      <c r="H3" s="3"/>
      <c r="I3" s="3"/>
      <c r="J3" s="3"/>
      <c r="K3" s="3"/>
      <c r="L3" s="3"/>
      <c r="M3" s="4"/>
      <c r="N3" s="51" t="s">
        <v>2</v>
      </c>
      <c r="O3" s="51"/>
      <c r="P3" s="43" t="s">
        <v>3</v>
      </c>
    </row>
    <row r="4" spans="1:16" x14ac:dyDescent="0.25">
      <c r="A4" s="48"/>
      <c r="B4" s="49"/>
      <c r="C4" s="44" t="s">
        <v>4</v>
      </c>
      <c r="D4" s="44"/>
      <c r="E4" s="5"/>
      <c r="F4" s="44" t="s">
        <v>5</v>
      </c>
      <c r="G4" s="44"/>
      <c r="H4" s="5"/>
      <c r="I4" s="44" t="s">
        <v>6</v>
      </c>
      <c r="J4" s="44"/>
      <c r="K4" s="5"/>
      <c r="L4" s="6" t="s">
        <v>6</v>
      </c>
      <c r="M4" s="7"/>
      <c r="N4" s="8" t="s">
        <v>7</v>
      </c>
      <c r="O4" s="8"/>
      <c r="P4" s="43"/>
    </row>
    <row r="5" spans="1:16" x14ac:dyDescent="0.25">
      <c r="A5" s="9"/>
      <c r="B5" s="10"/>
      <c r="C5" s="6" t="s">
        <v>8</v>
      </c>
      <c r="D5" s="6" t="s">
        <v>9</v>
      </c>
      <c r="E5" s="6"/>
      <c r="F5" s="6" t="s">
        <v>8</v>
      </c>
      <c r="G5" s="6" t="s">
        <v>9</v>
      </c>
      <c r="H5" s="5"/>
      <c r="I5" s="6" t="s">
        <v>8</v>
      </c>
      <c r="J5" s="6" t="s">
        <v>9</v>
      </c>
      <c r="K5" s="5"/>
      <c r="L5" s="5" t="s">
        <v>10</v>
      </c>
      <c r="M5" s="7"/>
    </row>
    <row r="6" spans="1:16" x14ac:dyDescent="0.25">
      <c r="A6" s="11" t="s">
        <v>11</v>
      </c>
      <c r="B6" s="10" t="s">
        <v>12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7"/>
    </row>
    <row r="7" spans="1:16" x14ac:dyDescent="0.25">
      <c r="A7" s="11"/>
      <c r="B7" s="10" t="s">
        <v>13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</row>
    <row r="8" spans="1:16" x14ac:dyDescent="0.25">
      <c r="A8" s="11" t="s">
        <v>14</v>
      </c>
      <c r="B8" s="10" t="s">
        <v>15</v>
      </c>
      <c r="C8" s="12">
        <v>1820834</v>
      </c>
      <c r="D8" s="12">
        <f t="shared" ref="D8:D14" si="0">C8*C$3</f>
        <v>353241.79600000003</v>
      </c>
      <c r="E8" s="12"/>
      <c r="F8" s="12">
        <v>107509</v>
      </c>
      <c r="G8" s="12">
        <f t="shared" ref="G8:G14" si="1">F8*F$3</f>
        <v>45368.797999999995</v>
      </c>
      <c r="H8" s="12"/>
      <c r="I8" s="12">
        <f>F8+C8</f>
        <v>1928343</v>
      </c>
      <c r="J8" s="12">
        <f>G8+D8</f>
        <v>398610.59400000004</v>
      </c>
      <c r="K8" s="12"/>
      <c r="L8" s="12">
        <f>J8/1000</f>
        <v>398.61059400000005</v>
      </c>
      <c r="M8" s="7"/>
    </row>
    <row r="9" spans="1:16" x14ac:dyDescent="0.25">
      <c r="A9" s="11" t="s">
        <v>16</v>
      </c>
      <c r="B9" s="13" t="s">
        <v>17</v>
      </c>
      <c r="C9" s="14">
        <v>42235659</v>
      </c>
      <c r="D9" s="14">
        <f t="shared" si="0"/>
        <v>8193717.8459999999</v>
      </c>
      <c r="E9" s="14"/>
      <c r="F9" s="14">
        <v>32080972</v>
      </c>
      <c r="G9" s="15">
        <f t="shared" si="1"/>
        <v>13538170.184</v>
      </c>
      <c r="H9" s="14"/>
      <c r="I9" s="14">
        <f t="shared" ref="I9:J14" si="2">F9+C9</f>
        <v>74316631</v>
      </c>
      <c r="J9" s="14">
        <f t="shared" si="2"/>
        <v>21731888.030000001</v>
      </c>
      <c r="K9" s="14"/>
      <c r="L9" s="14">
        <f t="shared" ref="L9:L14" si="3">J9/1000</f>
        <v>21731.888030000002</v>
      </c>
      <c r="M9" s="7"/>
    </row>
    <row r="10" spans="1:16" x14ac:dyDescent="0.25">
      <c r="A10" s="11"/>
      <c r="B10" s="16" t="s">
        <v>18</v>
      </c>
      <c r="C10" s="17">
        <v>28395087</v>
      </c>
      <c r="D10" s="17">
        <f t="shared" si="0"/>
        <v>5508646.8780000005</v>
      </c>
      <c r="E10" s="17"/>
      <c r="F10" s="17">
        <v>340741</v>
      </c>
      <c r="G10" s="17">
        <f t="shared" si="1"/>
        <v>143792.70199999999</v>
      </c>
      <c r="H10" s="17"/>
      <c r="I10" s="17">
        <f t="shared" si="2"/>
        <v>28735828</v>
      </c>
      <c r="J10" s="17">
        <f t="shared" si="2"/>
        <v>5652439.5800000001</v>
      </c>
      <c r="K10" s="17"/>
      <c r="L10" s="17">
        <f t="shared" si="3"/>
        <v>5652.4395800000002</v>
      </c>
      <c r="M10" s="7"/>
      <c r="N10" s="1"/>
    </row>
    <row r="11" spans="1:16" x14ac:dyDescent="0.25">
      <c r="A11" s="11"/>
      <c r="B11" s="16" t="s">
        <v>19</v>
      </c>
      <c r="C11" s="17">
        <v>2498486</v>
      </c>
      <c r="D11" s="17">
        <f t="shared" si="0"/>
        <v>484706.28400000004</v>
      </c>
      <c r="E11" s="17"/>
      <c r="F11" s="17">
        <v>29982</v>
      </c>
      <c r="G11" s="17">
        <f t="shared" si="1"/>
        <v>12652.404</v>
      </c>
      <c r="H11" s="17"/>
      <c r="I11" s="17">
        <f t="shared" si="2"/>
        <v>2528468</v>
      </c>
      <c r="J11" s="17">
        <f t="shared" si="2"/>
        <v>497358.68800000002</v>
      </c>
      <c r="K11" s="17"/>
      <c r="L11" s="17">
        <f t="shared" si="3"/>
        <v>497.35868800000003</v>
      </c>
      <c r="M11" s="7"/>
      <c r="N11" s="1"/>
    </row>
    <row r="12" spans="1:16" x14ac:dyDescent="0.25">
      <c r="A12" s="11"/>
      <c r="B12" s="16" t="s">
        <v>20</v>
      </c>
      <c r="C12" s="17">
        <v>8378216</v>
      </c>
      <c r="D12" s="17">
        <f t="shared" si="0"/>
        <v>1625373.9040000001</v>
      </c>
      <c r="E12" s="17"/>
      <c r="F12" s="17">
        <v>93469</v>
      </c>
      <c r="G12" s="17">
        <f t="shared" si="1"/>
        <v>39443.917999999998</v>
      </c>
      <c r="H12" s="17"/>
      <c r="I12" s="17">
        <f t="shared" si="2"/>
        <v>8471685</v>
      </c>
      <c r="J12" s="17">
        <f t="shared" si="2"/>
        <v>1664817.8220000002</v>
      </c>
      <c r="K12" s="17"/>
      <c r="L12" s="17">
        <f t="shared" si="3"/>
        <v>1664.8178220000002</v>
      </c>
      <c r="M12" s="7"/>
      <c r="N12" s="1"/>
    </row>
    <row r="13" spans="1:16" x14ac:dyDescent="0.25">
      <c r="A13" s="11" t="s">
        <v>21</v>
      </c>
      <c r="B13" s="10" t="s">
        <v>22</v>
      </c>
      <c r="C13" s="12">
        <v>11879467</v>
      </c>
      <c r="D13" s="12">
        <f t="shared" si="0"/>
        <v>2304616.5980000002</v>
      </c>
      <c r="E13" s="12"/>
      <c r="F13" s="12">
        <v>145437</v>
      </c>
      <c r="G13" s="12">
        <f t="shared" si="1"/>
        <v>61374.413999999997</v>
      </c>
      <c r="H13" s="12"/>
      <c r="I13" s="12">
        <f t="shared" si="2"/>
        <v>12024904</v>
      </c>
      <c r="J13" s="12">
        <f t="shared" si="2"/>
        <v>2365991.0120000001</v>
      </c>
      <c r="K13" s="12"/>
      <c r="L13" s="12">
        <f t="shared" si="3"/>
        <v>2365.991012</v>
      </c>
      <c r="M13" s="7"/>
      <c r="N13" s="1"/>
    </row>
    <row r="14" spans="1:16" x14ac:dyDescent="0.25">
      <c r="A14" s="9"/>
      <c r="B14" s="10" t="s">
        <v>23</v>
      </c>
      <c r="C14" s="12">
        <v>26586258</v>
      </c>
      <c r="D14" s="12">
        <f t="shared" si="0"/>
        <v>5157734.0520000001</v>
      </c>
      <c r="E14" s="12"/>
      <c r="F14" s="12">
        <v>536469</v>
      </c>
      <c r="G14" s="12">
        <f t="shared" si="1"/>
        <v>226389.91800000001</v>
      </c>
      <c r="H14" s="12"/>
      <c r="I14" s="12">
        <f t="shared" si="2"/>
        <v>27122727</v>
      </c>
      <c r="J14" s="12">
        <f t="shared" si="2"/>
        <v>5384123.9699999997</v>
      </c>
      <c r="K14" s="12"/>
      <c r="L14" s="12">
        <f t="shared" si="3"/>
        <v>5384.1239699999996</v>
      </c>
      <c r="M14" s="7"/>
      <c r="N14" s="1"/>
    </row>
    <row r="15" spans="1:16" x14ac:dyDescent="0.25">
      <c r="A15" s="9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7"/>
    </row>
    <row r="16" spans="1:16" x14ac:dyDescent="0.25">
      <c r="A16" s="9"/>
      <c r="B16" s="18" t="s">
        <v>6</v>
      </c>
      <c r="C16" s="5">
        <f>SUM(C8:C15)</f>
        <v>121794007</v>
      </c>
      <c r="D16" s="5">
        <f>SUM(D8:D15)</f>
        <v>23628037.358000003</v>
      </c>
      <c r="E16" s="5"/>
      <c r="F16" s="5">
        <f>SUM(F8:F15)</f>
        <v>33334579</v>
      </c>
      <c r="G16" s="5">
        <f>SUM(G8:G15)</f>
        <v>14067192.338</v>
      </c>
      <c r="H16" s="5"/>
      <c r="I16" s="5">
        <f>SUM(I8:I15)</f>
        <v>155128586</v>
      </c>
      <c r="J16" s="5">
        <f>SUM(J8:J15)</f>
        <v>37695229.696000002</v>
      </c>
      <c r="K16" s="5"/>
      <c r="L16" s="5">
        <f>SUM(L8:L15)</f>
        <v>37695.229696000002</v>
      </c>
      <c r="M16" s="7"/>
    </row>
    <row r="17" spans="1:16" x14ac:dyDescent="0.25">
      <c r="A17" s="9"/>
      <c r="B17" s="10"/>
      <c r="C17" s="12"/>
      <c r="D17" s="12"/>
      <c r="E17" s="12"/>
      <c r="F17" s="12"/>
      <c r="G17" s="12"/>
      <c r="H17" s="12"/>
      <c r="I17" s="12"/>
      <c r="J17" s="19"/>
      <c r="K17" s="12"/>
      <c r="L17" s="12"/>
      <c r="M17" s="7"/>
    </row>
    <row r="18" spans="1:16" ht="15.75" thickBot="1" x14ac:dyDescent="0.3">
      <c r="A18" s="20"/>
      <c r="B18" s="21"/>
      <c r="C18" s="22"/>
      <c r="D18" s="22"/>
      <c r="E18" s="22"/>
      <c r="F18" s="22"/>
      <c r="G18" s="22"/>
      <c r="H18" s="22"/>
      <c r="I18" s="23"/>
      <c r="J18" s="23"/>
      <c r="K18" s="22"/>
      <c r="L18" s="24">
        <f>L16-L9</f>
        <v>15963.341666</v>
      </c>
      <c r="M18" s="25" t="s">
        <v>24</v>
      </c>
    </row>
    <row r="20" spans="1:16" x14ac:dyDescent="0.25">
      <c r="J20" s="26"/>
    </row>
    <row r="21" spans="1:16" x14ac:dyDescent="0.25">
      <c r="N21" s="40" t="s">
        <v>25</v>
      </c>
      <c r="O21" s="40"/>
    </row>
    <row r="22" spans="1:16" x14ac:dyDescent="0.25">
      <c r="M22"/>
      <c r="N22" s="27" t="s">
        <v>8</v>
      </c>
      <c r="O22" s="27" t="s">
        <v>9</v>
      </c>
    </row>
    <row r="23" spans="1:16" x14ac:dyDescent="0.25">
      <c r="B23" s="41" t="s">
        <v>26</v>
      </c>
      <c r="C23" s="42" t="s">
        <v>27</v>
      </c>
      <c r="D23" s="42"/>
      <c r="E23" s="42"/>
      <c r="F23" s="42"/>
      <c r="G23" s="1" t="s">
        <v>28</v>
      </c>
      <c r="I23" s="1">
        <v>147179669</v>
      </c>
      <c r="M23" t="s">
        <v>12</v>
      </c>
      <c r="N23" s="1"/>
      <c r="O23" s="1"/>
    </row>
    <row r="24" spans="1:16" x14ac:dyDescent="0.25">
      <c r="B24" s="41"/>
      <c r="C24" s="42" t="s">
        <v>29</v>
      </c>
      <c r="D24" s="42"/>
      <c r="E24" s="42"/>
      <c r="F24" s="42"/>
      <c r="G24" s="1" t="s">
        <v>30</v>
      </c>
      <c r="I24" s="1">
        <f>I23*C36</f>
        <v>28552855.786000002</v>
      </c>
      <c r="M24" t="s">
        <v>13</v>
      </c>
      <c r="N24" s="1"/>
      <c r="O24" s="1"/>
    </row>
    <row r="25" spans="1:16" x14ac:dyDescent="0.25">
      <c r="B25" s="41"/>
      <c r="C25" s="42" t="s">
        <v>31</v>
      </c>
      <c r="D25" s="42"/>
      <c r="E25" s="42"/>
      <c r="F25" s="42"/>
      <c r="G25" s="1" t="s">
        <v>28</v>
      </c>
      <c r="I25" s="1">
        <v>786906</v>
      </c>
      <c r="M25" t="s">
        <v>15</v>
      </c>
      <c r="N25" s="1">
        <v>1386610</v>
      </c>
      <c r="O25" s="1">
        <f>SUM(N25*N$39)/1000</f>
        <v>268.93820035621229</v>
      </c>
    </row>
    <row r="26" spans="1:16" x14ac:dyDescent="0.25">
      <c r="B26" s="41"/>
      <c r="C26" s="42" t="s">
        <v>32</v>
      </c>
      <c r="D26" s="42"/>
      <c r="E26" s="42"/>
      <c r="F26" s="42"/>
      <c r="G26" s="1" t="s">
        <v>30</v>
      </c>
      <c r="I26" s="1">
        <f>I25*C37</f>
        <v>19672.650000000001</v>
      </c>
      <c r="M26" t="s">
        <v>17</v>
      </c>
      <c r="N26" s="28">
        <v>30409675</v>
      </c>
      <c r="O26" s="29"/>
      <c r="P26" s="28">
        <f>SUM(N26*N$39)/1000</f>
        <v>5898.0703066596234</v>
      </c>
    </row>
    <row r="27" spans="1:16" x14ac:dyDescent="0.25">
      <c r="B27" s="41"/>
      <c r="C27" s="42" t="s">
        <v>33</v>
      </c>
      <c r="D27" s="42"/>
      <c r="E27" s="42"/>
      <c r="F27" s="42"/>
      <c r="G27" s="1" t="s">
        <v>28</v>
      </c>
      <c r="I27" s="1">
        <v>35262675</v>
      </c>
      <c r="M27" t="s">
        <v>18</v>
      </c>
      <c r="N27" s="1">
        <v>21296315</v>
      </c>
      <c r="O27" s="1">
        <f t="shared" ref="O27:O31" si="4">SUM(N27*N$39)/1000</f>
        <v>4130.5000182596468</v>
      </c>
    </row>
    <row r="28" spans="1:16" x14ac:dyDescent="0.25">
      <c r="B28" s="41"/>
      <c r="C28" s="42" t="s">
        <v>34</v>
      </c>
      <c r="D28" s="42"/>
      <c r="E28" s="42"/>
      <c r="F28" s="42"/>
      <c r="G28" s="1" t="s">
        <v>30</v>
      </c>
      <c r="I28" s="1">
        <f>I27*C38</f>
        <v>14880848.85</v>
      </c>
      <c r="M28" t="s">
        <v>19</v>
      </c>
      <c r="N28" s="1">
        <v>1873864</v>
      </c>
      <c r="O28" s="1">
        <f t="shared" si="4"/>
        <v>363.44293772026265</v>
      </c>
    </row>
    <row r="29" spans="1:16" x14ac:dyDescent="0.25">
      <c r="B29" s="41"/>
      <c r="C29" s="42" t="s">
        <v>35</v>
      </c>
      <c r="D29" s="42"/>
      <c r="E29" s="42"/>
      <c r="F29" s="42"/>
      <c r="G29" s="1" t="s">
        <v>28</v>
      </c>
      <c r="I29" s="1">
        <v>21802041</v>
      </c>
      <c r="M29" t="s">
        <v>20</v>
      </c>
      <c r="N29" s="1">
        <v>6575114</v>
      </c>
      <c r="O29" s="1">
        <f t="shared" si="4"/>
        <v>1275.2679746265615</v>
      </c>
    </row>
    <row r="30" spans="1:16" x14ac:dyDescent="0.25">
      <c r="B30" s="41"/>
      <c r="C30" s="42" t="s">
        <v>36</v>
      </c>
      <c r="D30" s="42"/>
      <c r="E30" s="42"/>
      <c r="F30" s="42"/>
      <c r="G30" s="1" t="s">
        <v>30</v>
      </c>
      <c r="I30" s="1">
        <f>I29*C39</f>
        <v>-12383559.287999999</v>
      </c>
      <c r="M30" t="s">
        <v>22</v>
      </c>
      <c r="N30" s="1">
        <v>8909600</v>
      </c>
      <c r="O30" s="1">
        <f t="shared" si="4"/>
        <v>1728.0502736124138</v>
      </c>
    </row>
    <row r="31" spans="1:16" x14ac:dyDescent="0.25">
      <c r="G31" s="26"/>
      <c r="M31" t="s">
        <v>23</v>
      </c>
      <c r="N31" s="1">
        <v>19939693</v>
      </c>
      <c r="O31" s="1">
        <f t="shared" si="4"/>
        <v>3867.378102765279</v>
      </c>
    </row>
    <row r="32" spans="1:16" x14ac:dyDescent="0.25">
      <c r="G32" s="30"/>
      <c r="I32" s="31">
        <f>SUM(I24+I26+I28+I30)/1000</f>
        <v>31069.817997999999</v>
      </c>
      <c r="J32" s="31" t="s">
        <v>37</v>
      </c>
      <c r="M32"/>
      <c r="N32" s="1"/>
      <c r="O32" s="1"/>
    </row>
    <row r="33" spans="2:15" x14ac:dyDescent="0.25">
      <c r="M33" s="32" t="s">
        <v>6</v>
      </c>
      <c r="N33" s="31">
        <f>SUM(N25:N32)</f>
        <v>90390871</v>
      </c>
      <c r="O33" s="33">
        <f>SUM(O25:O32)</f>
        <v>11633.577507340375</v>
      </c>
    </row>
    <row r="34" spans="2:15" x14ac:dyDescent="0.25">
      <c r="I34" s="34">
        <f>L16-I32</f>
        <v>6625.4116980000035</v>
      </c>
      <c r="J34" s="34" t="s">
        <v>38</v>
      </c>
      <c r="K34" s="35"/>
    </row>
    <row r="35" spans="2:15" x14ac:dyDescent="0.25">
      <c r="B35" s="32" t="s">
        <v>39</v>
      </c>
      <c r="C35" s="39" t="s">
        <v>40</v>
      </c>
      <c r="D35" s="39"/>
      <c r="M35" s="1" t="s">
        <v>41</v>
      </c>
      <c r="N35" s="33">
        <f>L18-O33</f>
        <v>4329.7641586596255</v>
      </c>
      <c r="O35" s="1"/>
    </row>
    <row r="36" spans="2:15" x14ac:dyDescent="0.25">
      <c r="B36" t="s">
        <v>4</v>
      </c>
      <c r="C36" s="26">
        <v>0.19400000000000001</v>
      </c>
      <c r="D36" s="1" t="s">
        <v>42</v>
      </c>
      <c r="I36" s="30"/>
      <c r="N36" s="31"/>
    </row>
    <row r="37" spans="2:15" x14ac:dyDescent="0.25">
      <c r="B37" t="s">
        <v>43</v>
      </c>
      <c r="C37" s="26">
        <v>2.5000000000000001E-2</v>
      </c>
      <c r="D37" s="1" t="s">
        <v>42</v>
      </c>
      <c r="I37" s="36"/>
      <c r="M37" s="1" t="s">
        <v>44</v>
      </c>
      <c r="N37" s="31">
        <f>I44</f>
        <v>17531647.813999999</v>
      </c>
    </row>
    <row r="38" spans="2:15" x14ac:dyDescent="0.25">
      <c r="B38" t="s">
        <v>45</v>
      </c>
      <c r="C38" s="26">
        <v>0.42199999999999999</v>
      </c>
      <c r="D38" s="1" t="s">
        <v>42</v>
      </c>
      <c r="N38" s="32"/>
    </row>
    <row r="39" spans="2:15" x14ac:dyDescent="0.25">
      <c r="B39" t="s">
        <v>46</v>
      </c>
      <c r="C39" s="26">
        <v>-0.56799999999999995</v>
      </c>
      <c r="D39" s="1" t="s">
        <v>42</v>
      </c>
      <c r="M39" s="1" t="s">
        <v>47</v>
      </c>
      <c r="N39" s="37">
        <f>N37/N33</f>
        <v>0.1939537435589043</v>
      </c>
    </row>
    <row r="41" spans="2:15" x14ac:dyDescent="0.25">
      <c r="N41" s="1"/>
    </row>
    <row r="42" spans="2:15" x14ac:dyDescent="0.25">
      <c r="I42" s="1">
        <f>I32*1000</f>
        <v>31069817.998</v>
      </c>
      <c r="J42" s="1" t="s">
        <v>48</v>
      </c>
    </row>
    <row r="43" spans="2:15" x14ac:dyDescent="0.25">
      <c r="I43" s="38">
        <f>G9</f>
        <v>13538170.184</v>
      </c>
      <c r="J43" s="1" t="s">
        <v>49</v>
      </c>
    </row>
    <row r="44" spans="2:15" x14ac:dyDescent="0.25">
      <c r="I44" s="31">
        <f>I42-I43</f>
        <v>17531647.813999999</v>
      </c>
      <c r="J44" s="1" t="s">
        <v>50</v>
      </c>
    </row>
  </sheetData>
  <mergeCells count="20">
    <mergeCell ref="P3:P4"/>
    <mergeCell ref="C4:D4"/>
    <mergeCell ref="F4:G4"/>
    <mergeCell ref="I4:J4"/>
    <mergeCell ref="B1:M1"/>
    <mergeCell ref="A3:B4"/>
    <mergeCell ref="C3:D3"/>
    <mergeCell ref="F3:G3"/>
    <mergeCell ref="N3:O3"/>
    <mergeCell ref="C35:D35"/>
    <mergeCell ref="N21:O21"/>
    <mergeCell ref="B23:B30"/>
    <mergeCell ref="C23:F23"/>
    <mergeCell ref="C24:F24"/>
    <mergeCell ref="C25:F25"/>
    <mergeCell ref="C26:F26"/>
    <mergeCell ref="C27:F27"/>
    <mergeCell ref="C28:F28"/>
    <mergeCell ref="C29:F29"/>
    <mergeCell ref="C30:F30"/>
  </mergeCells>
  <pageMargins left="0.25" right="0.25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</vt:lpstr>
      <vt:lpstr>Revised!Print_Area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Patel</dc:creator>
  <cp:lastModifiedBy>Arthur  Beyless</cp:lastModifiedBy>
  <dcterms:created xsi:type="dcterms:W3CDTF">2014-03-28T09:50:23Z</dcterms:created>
  <dcterms:modified xsi:type="dcterms:W3CDTF">2014-04-14T14:12:03Z</dcterms:modified>
</cp:coreProperties>
</file>