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9700\19721 Kerrigan - WDTK\"/>
    </mc:Choice>
  </mc:AlternateContent>
  <xr:revisionPtr revIDLastSave="0" documentId="8_{0AB3EB76-7556-4588-832A-3B885764F950}" xr6:coauthVersionLast="41" xr6:coauthVersionMax="41" xr10:uidLastSave="{00000000-0000-0000-0000-000000000000}"/>
  <bookViews>
    <workbookView xWindow="-19320" yWindow="345" windowWidth="19440" windowHeight="15000" xr2:uid="{8E810A48-C2EC-4178-BD75-763FF7A44C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6" i="1" l="1"/>
  <c r="G105" i="1"/>
  <c r="G104" i="1"/>
  <c r="G103" i="1"/>
  <c r="G102" i="1"/>
  <c r="G101" i="1"/>
  <c r="G100" i="1"/>
  <c r="G99" i="1"/>
  <c r="G98" i="1"/>
  <c r="D97" i="1"/>
  <c r="G97" i="1" s="1"/>
  <c r="F96" i="1"/>
  <c r="E96" i="1"/>
  <c r="D96" i="1"/>
  <c r="F95" i="1"/>
  <c r="G95" i="1" s="1"/>
  <c r="G94" i="1"/>
  <c r="F93" i="1"/>
  <c r="G93" i="1" s="1"/>
  <c r="F92" i="1"/>
  <c r="G92" i="1" s="1"/>
  <c r="F91" i="1"/>
  <c r="G91" i="1" s="1"/>
  <c r="F90" i="1"/>
  <c r="D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G84" i="1"/>
  <c r="G83" i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D75" i="1"/>
  <c r="G75" i="1" s="1"/>
  <c r="F74" i="1"/>
  <c r="G74" i="1" s="1"/>
  <c r="F73" i="1"/>
  <c r="G73" i="1" s="1"/>
  <c r="F72" i="1"/>
  <c r="G72" i="1" s="1"/>
  <c r="F71" i="1"/>
  <c r="G71" i="1" s="1"/>
  <c r="G70" i="1"/>
  <c r="G69" i="1"/>
  <c r="F68" i="1"/>
  <c r="G68" i="1" s="1"/>
  <c r="D67" i="1"/>
  <c r="G67" i="1" s="1"/>
  <c r="G66" i="1"/>
  <c r="G65" i="1"/>
  <c r="G64" i="1"/>
  <c r="F63" i="1"/>
  <c r="G63" i="1" s="1"/>
  <c r="G62" i="1"/>
  <c r="G61" i="1"/>
  <c r="G60" i="1"/>
  <c r="G59" i="1"/>
  <c r="F58" i="1"/>
  <c r="D58" i="1"/>
  <c r="G57" i="1"/>
  <c r="G56" i="1"/>
  <c r="G55" i="1"/>
  <c r="G54" i="1"/>
  <c r="G53" i="1"/>
  <c r="G52" i="1"/>
  <c r="G51" i="1"/>
  <c r="D50" i="1"/>
  <c r="G50" i="1" s="1"/>
  <c r="G49" i="1"/>
  <c r="D48" i="1"/>
  <c r="G48" i="1" s="1"/>
  <c r="G47" i="1"/>
  <c r="D46" i="1"/>
  <c r="G46" i="1" s="1"/>
  <c r="D45" i="1"/>
  <c r="G45" i="1" s="1"/>
  <c r="F44" i="1"/>
  <c r="E44" i="1"/>
  <c r="D44" i="1"/>
  <c r="G43" i="1"/>
  <c r="G42" i="1"/>
  <c r="G41" i="1"/>
  <c r="G40" i="1"/>
  <c r="G39" i="1"/>
  <c r="G38" i="1"/>
  <c r="G37" i="1"/>
  <c r="G36" i="1"/>
  <c r="G35" i="1"/>
  <c r="F34" i="1"/>
  <c r="E34" i="1"/>
  <c r="G33" i="1"/>
  <c r="G32" i="1"/>
  <c r="G31" i="1"/>
  <c r="G30" i="1"/>
  <c r="G29" i="1"/>
  <c r="G28" i="1"/>
  <c r="E27" i="1"/>
  <c r="G27" i="1" s="1"/>
  <c r="D26" i="1"/>
  <c r="G26" i="1" s="1"/>
  <c r="F25" i="1"/>
  <c r="G25" i="1" s="1"/>
  <c r="G24" i="1"/>
  <c r="G23" i="1"/>
  <c r="G22" i="1"/>
  <c r="G21" i="1"/>
  <c r="D20" i="1"/>
  <c r="G20" i="1" s="1"/>
  <c r="G19" i="1"/>
  <c r="E18" i="1"/>
  <c r="G18" i="1" s="1"/>
  <c r="G17" i="1"/>
  <c r="G16" i="1"/>
  <c r="F15" i="1"/>
  <c r="E15" i="1"/>
  <c r="G14" i="1"/>
  <c r="G13" i="1"/>
  <c r="D12" i="1"/>
  <c r="G12" i="1" s="1"/>
  <c r="G11" i="1"/>
  <c r="E10" i="1"/>
  <c r="D10" i="1"/>
  <c r="G9" i="1"/>
  <c r="D8" i="1"/>
  <c r="G8" i="1" s="1"/>
  <c r="D7" i="1"/>
  <c r="G7" i="1" s="1"/>
  <c r="E6" i="1"/>
  <c r="D5" i="1"/>
  <c r="G5" i="1" s="1"/>
  <c r="D4" i="1"/>
  <c r="G4" i="1" s="1"/>
  <c r="G15" i="1" l="1"/>
  <c r="G34" i="1"/>
  <c r="G58" i="1"/>
  <c r="G96" i="1"/>
  <c r="E107" i="1"/>
  <c r="F107" i="1"/>
  <c r="G44" i="1"/>
  <c r="G10" i="1"/>
  <c r="D107" i="1"/>
  <c r="G6" i="1"/>
  <c r="G107" i="1" l="1"/>
</calcChain>
</file>

<file path=xl/sharedStrings.xml><?xml version="1.0" encoding="utf-8"?>
<sst xmlns="http://schemas.openxmlformats.org/spreadsheetml/2006/main" count="317" uniqueCount="52">
  <si>
    <t>Pupils In Independent Schools - 2018/2019 Academic Year</t>
  </si>
  <si>
    <t>Need</t>
  </si>
  <si>
    <t>School</t>
  </si>
  <si>
    <t>Type</t>
  </si>
  <si>
    <t>AUTUMN 2018</t>
  </si>
  <si>
    <t>SPRING 2019</t>
  </si>
  <si>
    <t>SUMMER 2019</t>
  </si>
  <si>
    <t>TOTAL</t>
  </si>
  <si>
    <t>BESD</t>
  </si>
  <si>
    <t>Acorn Care &amp; Education Ltd</t>
  </si>
  <si>
    <t>D</t>
  </si>
  <si>
    <t>ASD</t>
  </si>
  <si>
    <t>ASD Midlands Ltd</t>
  </si>
  <si>
    <t>Unknown</t>
  </si>
  <si>
    <t>Other Emotional / Social</t>
  </si>
  <si>
    <t>SIM</t>
  </si>
  <si>
    <t>Brolay Care Farm</t>
  </si>
  <si>
    <t>Cherry Tree Education</t>
  </si>
  <si>
    <t>Gryphon House Ltd</t>
  </si>
  <si>
    <t>Hardwick House School</t>
  </si>
  <si>
    <t>High Grange Specialist School</t>
  </si>
  <si>
    <t>Horizon Care &amp; Education Group Ltd</t>
  </si>
  <si>
    <t>Independent Educational Services Ltd</t>
  </si>
  <si>
    <t>Language Delay</t>
  </si>
  <si>
    <t>GLD</t>
  </si>
  <si>
    <t>Lewis Charlton Ltd</t>
  </si>
  <si>
    <t>MLD</t>
  </si>
  <si>
    <t>CSS</t>
  </si>
  <si>
    <t>JR Education Ltd</t>
  </si>
  <si>
    <t>Epilepsy</t>
  </si>
  <si>
    <t>Nisai Virtual Academy Ltd</t>
  </si>
  <si>
    <t>Park View Riding School</t>
  </si>
  <si>
    <t>Prior's Court Foundation</t>
  </si>
  <si>
    <t>R52</t>
  </si>
  <si>
    <t>Royal School for the Deaf Derby</t>
  </si>
  <si>
    <t>PD</t>
  </si>
  <si>
    <t>Senad Ltd</t>
  </si>
  <si>
    <t>SLD</t>
  </si>
  <si>
    <t>Sketchley Horizon Priory</t>
  </si>
  <si>
    <t>OMS</t>
  </si>
  <si>
    <t>St Crispin's Independent School</t>
  </si>
  <si>
    <t>MEP</t>
  </si>
  <si>
    <t>Young Epilepsy</t>
  </si>
  <si>
    <t>Sutherland House (Trading) Ltd</t>
  </si>
  <si>
    <t>Heltwate School</t>
  </si>
  <si>
    <t>R38</t>
  </si>
  <si>
    <t>The Place Young People's Company LTD</t>
  </si>
  <si>
    <t>Unity Training &amp; Education Services Ltd</t>
  </si>
  <si>
    <t>Values Academy</t>
  </si>
  <si>
    <t>Wilds Lodge School</t>
  </si>
  <si>
    <t>Wolfdale School Limited</t>
  </si>
  <si>
    <t>Woodside Lodge Outdoor Learning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</si>
</sst>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/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/>
    <xf numFmtId="164" fontId="4" fillId="0" borderId="2" xfId="0" applyNumberFormat="1" applyFont="1" applyFill="1" applyBorder="1"/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/>
    <xf numFmtId="164" fontId="4" fillId="0" borderId="3" xfId="0" applyNumberFormat="1" applyFont="1" applyFill="1" applyBorder="1"/>
    <xf numFmtId="0" fontId="7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5" fillId="0" borderId="3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AB99-E272-4445-909A-3765418D7D8D}">
  <dimension ref="A1:G107"/>
  <sheetViews>
    <sheetView tabSelected="1" workbookViewId="0">
      <selection sqref="A1:G1"/>
    </sheetView>
  </sheetViews>
  <sheetFormatPr defaultRowHeight="15" x14ac:dyDescent="0.25"/>
  <cols>
    <col min="1" max="1" width="25.85546875" bestFit="1" customWidth="1"/>
    <col min="2" max="2" width="50" customWidth="1"/>
    <col min="3" max="3" width="6.7109375" bestFit="1" customWidth="1"/>
    <col min="4" max="7" width="18.5703125" bestFit="1" customWidth="1"/>
  </cols>
  <sheetData>
    <row r="1" spans="1:7" ht="20.25" x14ac:dyDescent="0.3">
      <c r="A1" s="19" t="s">
        <v>0</v>
      </c>
      <c r="B1" s="19"/>
      <c r="C1" s="19"/>
      <c r="D1" s="19"/>
      <c r="E1" s="19"/>
      <c r="F1" s="19"/>
      <c r="G1" s="19"/>
    </row>
    <row r="2" spans="1:7" x14ac:dyDescent="0.25">
      <c r="D2" s="1"/>
      <c r="E2" s="1"/>
      <c r="F2" s="1"/>
      <c r="G2" s="1"/>
    </row>
    <row r="3" spans="1:7" ht="15.75" x14ac:dyDescent="0.25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5.75" x14ac:dyDescent="0.25">
      <c r="A4" s="7" t="s">
        <v>8</v>
      </c>
      <c r="B4" s="8" t="s">
        <v>9</v>
      </c>
      <c r="C4" s="9" t="s">
        <v>10</v>
      </c>
      <c r="D4" s="10">
        <f>20596.66</f>
        <v>20596.66</v>
      </c>
      <c r="E4" s="10">
        <v>19993.669999999998</v>
      </c>
      <c r="F4" s="10">
        <v>19993.669999999998</v>
      </c>
      <c r="G4" s="11">
        <f>SUM(D4:F4)</f>
        <v>60584</v>
      </c>
    </row>
    <row r="5" spans="1:7" ht="15.75" x14ac:dyDescent="0.25">
      <c r="A5" s="18" t="s">
        <v>8</v>
      </c>
      <c r="B5" s="12" t="s">
        <v>9</v>
      </c>
      <c r="C5" s="13" t="s">
        <v>10</v>
      </c>
      <c r="D5" s="14">
        <f>20596.66</f>
        <v>20596.66</v>
      </c>
      <c r="E5" s="14">
        <v>19993.669999999998</v>
      </c>
      <c r="F5" s="14">
        <v>19993.669999999998</v>
      </c>
      <c r="G5" s="15">
        <f t="shared" ref="G5:G68" si="0">SUM(D5:F5)</f>
        <v>60584</v>
      </c>
    </row>
    <row r="6" spans="1:7" ht="15.75" x14ac:dyDescent="0.25">
      <c r="A6" s="18" t="s">
        <v>8</v>
      </c>
      <c r="B6" s="12" t="s">
        <v>9</v>
      </c>
      <c r="C6" s="13" t="s">
        <v>10</v>
      </c>
      <c r="D6" s="14">
        <v>21006.66</v>
      </c>
      <c r="E6" s="14">
        <f>20393.33</f>
        <v>20393.330000000002</v>
      </c>
      <c r="F6" s="14">
        <v>20393.330000000002</v>
      </c>
      <c r="G6" s="15">
        <f t="shared" si="0"/>
        <v>61793.320000000007</v>
      </c>
    </row>
    <row r="7" spans="1:7" ht="15.75" x14ac:dyDescent="0.25">
      <c r="A7" s="18" t="s">
        <v>8</v>
      </c>
      <c r="B7" s="12" t="s">
        <v>9</v>
      </c>
      <c r="C7" s="13" t="s">
        <v>10</v>
      </c>
      <c r="D7" s="14">
        <f>20596.66</f>
        <v>20596.66</v>
      </c>
      <c r="E7" s="14">
        <v>19993.669999999998</v>
      </c>
      <c r="F7" s="14">
        <v>19993.669999999998</v>
      </c>
      <c r="G7" s="15">
        <f t="shared" si="0"/>
        <v>60584</v>
      </c>
    </row>
    <row r="8" spans="1:7" ht="15.75" x14ac:dyDescent="0.25">
      <c r="A8" s="18" t="s">
        <v>8</v>
      </c>
      <c r="B8" s="12" t="s">
        <v>9</v>
      </c>
      <c r="C8" s="13" t="s">
        <v>10</v>
      </c>
      <c r="D8" s="14">
        <f>8623.79+4350</f>
        <v>12973.79</v>
      </c>
      <c r="E8" s="14">
        <v>21006.67</v>
      </c>
      <c r="F8" s="14">
        <v>21006.67</v>
      </c>
      <c r="G8" s="15">
        <f t="shared" si="0"/>
        <v>54987.13</v>
      </c>
    </row>
    <row r="9" spans="1:7" ht="15.75" x14ac:dyDescent="0.25">
      <c r="A9" s="18" t="s">
        <v>11</v>
      </c>
      <c r="B9" s="12" t="s">
        <v>9</v>
      </c>
      <c r="C9" s="13" t="s">
        <v>10</v>
      </c>
      <c r="D9" s="14">
        <v>26130</v>
      </c>
      <c r="E9" s="14">
        <v>26130</v>
      </c>
      <c r="F9" s="14">
        <v>26130</v>
      </c>
      <c r="G9" s="15">
        <f t="shared" si="0"/>
        <v>78390</v>
      </c>
    </row>
    <row r="10" spans="1:7" ht="15.75" x14ac:dyDescent="0.25">
      <c r="A10" s="18" t="s">
        <v>8</v>
      </c>
      <c r="B10" s="12" t="s">
        <v>9</v>
      </c>
      <c r="C10" s="13" t="s">
        <v>10</v>
      </c>
      <c r="D10" s="14">
        <f>21006.66</f>
        <v>21006.66</v>
      </c>
      <c r="E10" s="14">
        <f>20393.33+2900</f>
        <v>23293.33</v>
      </c>
      <c r="F10" s="14">
        <v>20393.330000000002</v>
      </c>
      <c r="G10" s="15">
        <f t="shared" si="0"/>
        <v>64693.320000000007</v>
      </c>
    </row>
    <row r="11" spans="1:7" ht="15.75" x14ac:dyDescent="0.25">
      <c r="A11" s="18" t="s">
        <v>11</v>
      </c>
      <c r="B11" s="12" t="s">
        <v>12</v>
      </c>
      <c r="C11" s="13" t="s">
        <v>10</v>
      </c>
      <c r="D11" s="14"/>
      <c r="E11" s="14">
        <v>16544</v>
      </c>
      <c r="F11" s="14">
        <v>12666.5</v>
      </c>
      <c r="G11" s="15">
        <f t="shared" si="0"/>
        <v>29210.5</v>
      </c>
    </row>
    <row r="12" spans="1:7" ht="15.75" x14ac:dyDescent="0.25">
      <c r="A12" s="18" t="s">
        <v>11</v>
      </c>
      <c r="B12" s="12" t="s">
        <v>12</v>
      </c>
      <c r="C12" s="13" t="s">
        <v>10</v>
      </c>
      <c r="D12" s="14">
        <f>19904.5-1809.5</f>
        <v>18095</v>
      </c>
      <c r="E12" s="14">
        <v>16544</v>
      </c>
      <c r="F12" s="14">
        <v>12666.5</v>
      </c>
      <c r="G12" s="15">
        <f t="shared" si="0"/>
        <v>47305.5</v>
      </c>
    </row>
    <row r="13" spans="1:7" ht="15.75" x14ac:dyDescent="0.25">
      <c r="A13" s="18" t="s">
        <v>11</v>
      </c>
      <c r="B13" s="12" t="s">
        <v>12</v>
      </c>
      <c r="C13" s="13" t="s">
        <v>10</v>
      </c>
      <c r="D13" s="14">
        <v>19057.5</v>
      </c>
      <c r="E13" s="14">
        <v>16544</v>
      </c>
      <c r="F13" s="14">
        <v>12666.5</v>
      </c>
      <c r="G13" s="15">
        <f t="shared" si="0"/>
        <v>48268</v>
      </c>
    </row>
    <row r="14" spans="1:7" ht="15.75" x14ac:dyDescent="0.25">
      <c r="A14" s="18" t="s">
        <v>13</v>
      </c>
      <c r="B14" s="12" t="s">
        <v>12</v>
      </c>
      <c r="C14" s="13" t="s">
        <v>10</v>
      </c>
      <c r="D14" s="14">
        <v>19057.5</v>
      </c>
      <c r="E14" s="14">
        <v>16544</v>
      </c>
      <c r="F14" s="14">
        <v>12666.5</v>
      </c>
      <c r="G14" s="15">
        <f t="shared" si="0"/>
        <v>48268</v>
      </c>
    </row>
    <row r="15" spans="1:7" ht="15.75" x14ac:dyDescent="0.25">
      <c r="A15" s="18" t="s">
        <v>13</v>
      </c>
      <c r="B15" s="12" t="s">
        <v>12</v>
      </c>
      <c r="C15" s="13" t="s">
        <v>10</v>
      </c>
      <c r="D15" s="14"/>
      <c r="E15" s="14">
        <f>16544+4485</f>
        <v>21029</v>
      </c>
      <c r="F15" s="14">
        <f>12666.5+3450</f>
        <v>16116.5</v>
      </c>
      <c r="G15" s="15">
        <f t="shared" si="0"/>
        <v>37145.5</v>
      </c>
    </row>
    <row r="16" spans="1:7" ht="15.75" x14ac:dyDescent="0.25">
      <c r="A16" s="18" t="s">
        <v>11</v>
      </c>
      <c r="B16" s="12" t="s">
        <v>12</v>
      </c>
      <c r="C16" s="13" t="s">
        <v>10</v>
      </c>
      <c r="D16" s="14">
        <v>19057.5</v>
      </c>
      <c r="E16" s="14">
        <v>16544</v>
      </c>
      <c r="F16" s="14">
        <v>12666.5</v>
      </c>
      <c r="G16" s="15">
        <f t="shared" si="0"/>
        <v>48268</v>
      </c>
    </row>
    <row r="17" spans="1:7" ht="15.75" x14ac:dyDescent="0.25">
      <c r="A17" s="18" t="s">
        <v>14</v>
      </c>
      <c r="B17" s="12" t="s">
        <v>12</v>
      </c>
      <c r="C17" s="13" t="s">
        <v>10</v>
      </c>
      <c r="D17" s="14">
        <v>19057.5</v>
      </c>
      <c r="E17" s="14">
        <v>16544</v>
      </c>
      <c r="F17" s="14">
        <v>12666.5</v>
      </c>
      <c r="G17" s="15">
        <f t="shared" si="0"/>
        <v>48268</v>
      </c>
    </row>
    <row r="18" spans="1:7" ht="15.75" x14ac:dyDescent="0.25">
      <c r="A18" s="18" t="s">
        <v>13</v>
      </c>
      <c r="B18" s="12" t="s">
        <v>12</v>
      </c>
      <c r="C18" s="13" t="s">
        <v>10</v>
      </c>
      <c r="D18" s="14"/>
      <c r="E18" s="14">
        <f>16544</f>
        <v>16544</v>
      </c>
      <c r="F18" s="14">
        <v>12666.5</v>
      </c>
      <c r="G18" s="15">
        <f t="shared" si="0"/>
        <v>29210.5</v>
      </c>
    </row>
    <row r="19" spans="1:7" ht="15.75" x14ac:dyDescent="0.25">
      <c r="A19" s="18" t="s">
        <v>15</v>
      </c>
      <c r="B19" s="12" t="s">
        <v>12</v>
      </c>
      <c r="C19" s="13" t="s">
        <v>10</v>
      </c>
      <c r="D19" s="14">
        <v>19057.5</v>
      </c>
      <c r="E19" s="14">
        <v>16544</v>
      </c>
      <c r="F19" s="14">
        <v>12666.5</v>
      </c>
      <c r="G19" s="15">
        <f t="shared" si="0"/>
        <v>48268</v>
      </c>
    </row>
    <row r="20" spans="1:7" ht="15.75" x14ac:dyDescent="0.25">
      <c r="A20" s="18" t="s">
        <v>11</v>
      </c>
      <c r="B20" s="12" t="s">
        <v>12</v>
      </c>
      <c r="C20" s="13" t="s">
        <v>10</v>
      </c>
      <c r="D20" s="14">
        <f>25410</f>
        <v>25410</v>
      </c>
      <c r="E20" s="14">
        <v>16544</v>
      </c>
      <c r="F20" s="14">
        <v>12666.5</v>
      </c>
      <c r="G20" s="15">
        <f t="shared" si="0"/>
        <v>54620.5</v>
      </c>
    </row>
    <row r="21" spans="1:7" ht="15.75" x14ac:dyDescent="0.25">
      <c r="A21" s="18" t="s">
        <v>11</v>
      </c>
      <c r="B21" s="12" t="s">
        <v>12</v>
      </c>
      <c r="C21" s="13" t="s">
        <v>10</v>
      </c>
      <c r="D21" s="14">
        <v>19057.5</v>
      </c>
      <c r="E21" s="14">
        <v>16544</v>
      </c>
      <c r="F21" s="14">
        <v>12666.5</v>
      </c>
      <c r="G21" s="15">
        <f t="shared" si="0"/>
        <v>48268</v>
      </c>
    </row>
    <row r="22" spans="1:7" ht="15.75" x14ac:dyDescent="0.25">
      <c r="A22" s="18" t="s">
        <v>13</v>
      </c>
      <c r="B22" s="12" t="s">
        <v>12</v>
      </c>
      <c r="C22" s="13" t="s">
        <v>10</v>
      </c>
      <c r="D22" s="14">
        <v>14822.5</v>
      </c>
      <c r="E22" s="14">
        <v>13514</v>
      </c>
      <c r="F22" s="14">
        <v>10146.5</v>
      </c>
      <c r="G22" s="15">
        <f t="shared" si="0"/>
        <v>38483</v>
      </c>
    </row>
    <row r="23" spans="1:7" ht="15.75" x14ac:dyDescent="0.25">
      <c r="A23" s="18" t="s">
        <v>11</v>
      </c>
      <c r="B23" s="12" t="s">
        <v>12</v>
      </c>
      <c r="C23" s="13" t="s">
        <v>10</v>
      </c>
      <c r="D23" s="14">
        <v>19057.5</v>
      </c>
      <c r="E23" s="14">
        <v>16544</v>
      </c>
      <c r="F23" s="14">
        <v>12666.5</v>
      </c>
      <c r="G23" s="15">
        <f t="shared" si="0"/>
        <v>48268</v>
      </c>
    </row>
    <row r="24" spans="1:7" ht="15.75" x14ac:dyDescent="0.25">
      <c r="A24" s="18" t="s">
        <v>8</v>
      </c>
      <c r="B24" s="12" t="s">
        <v>12</v>
      </c>
      <c r="C24" s="13" t="s">
        <v>10</v>
      </c>
      <c r="D24" s="14">
        <v>19057.5</v>
      </c>
      <c r="E24" s="14">
        <v>16544</v>
      </c>
      <c r="F24" s="14">
        <v>12666.5</v>
      </c>
      <c r="G24" s="15">
        <f t="shared" si="0"/>
        <v>48268</v>
      </c>
    </row>
    <row r="25" spans="1:7" ht="15.75" x14ac:dyDescent="0.25">
      <c r="A25" s="18" t="s">
        <v>8</v>
      </c>
      <c r="B25" s="12" t="s">
        <v>12</v>
      </c>
      <c r="C25" s="13" t="s">
        <v>10</v>
      </c>
      <c r="D25" s="14">
        <v>17197.5</v>
      </c>
      <c r="E25" s="14">
        <v>15003.5</v>
      </c>
      <c r="F25" s="14">
        <f>10081.5+1400</f>
        <v>11481.5</v>
      </c>
      <c r="G25" s="15">
        <f t="shared" si="0"/>
        <v>43682.5</v>
      </c>
    </row>
    <row r="26" spans="1:7" ht="15.75" x14ac:dyDescent="0.25">
      <c r="A26" s="18" t="s">
        <v>11</v>
      </c>
      <c r="B26" s="12" t="s">
        <v>12</v>
      </c>
      <c r="C26" s="13" t="s">
        <v>10</v>
      </c>
      <c r="D26" s="14">
        <f>19904.5</f>
        <v>19904.5</v>
      </c>
      <c r="E26" s="14">
        <v>16544</v>
      </c>
      <c r="F26" s="14">
        <v>12666.5</v>
      </c>
      <c r="G26" s="15">
        <f t="shared" si="0"/>
        <v>49115</v>
      </c>
    </row>
    <row r="27" spans="1:7" ht="15.75" x14ac:dyDescent="0.25">
      <c r="A27" s="18" t="s">
        <v>11</v>
      </c>
      <c r="B27" s="12" t="s">
        <v>12</v>
      </c>
      <c r="C27" s="13" t="s">
        <v>10</v>
      </c>
      <c r="D27" s="14"/>
      <c r="E27" s="14">
        <f>1551</f>
        <v>1551</v>
      </c>
      <c r="F27" s="14">
        <v>2585</v>
      </c>
      <c r="G27" s="15">
        <f t="shared" si="0"/>
        <v>4136</v>
      </c>
    </row>
    <row r="28" spans="1:7" ht="15.75" x14ac:dyDescent="0.25">
      <c r="A28" s="18" t="s">
        <v>13</v>
      </c>
      <c r="B28" s="12" t="s">
        <v>12</v>
      </c>
      <c r="C28" s="13" t="s">
        <v>10</v>
      </c>
      <c r="D28" s="14"/>
      <c r="E28" s="14">
        <v>11632.5</v>
      </c>
      <c r="F28" s="14">
        <v>8000</v>
      </c>
      <c r="G28" s="15">
        <f t="shared" si="0"/>
        <v>19632.5</v>
      </c>
    </row>
    <row r="29" spans="1:7" ht="15.75" x14ac:dyDescent="0.25">
      <c r="A29" s="18" t="s">
        <v>8</v>
      </c>
      <c r="B29" s="12" t="s">
        <v>12</v>
      </c>
      <c r="C29" s="13" t="s">
        <v>10</v>
      </c>
      <c r="D29" s="14">
        <v>8722.5</v>
      </c>
      <c r="E29" s="14">
        <v>7631</v>
      </c>
      <c r="F29" s="14">
        <v>5170</v>
      </c>
      <c r="G29" s="15">
        <f t="shared" si="0"/>
        <v>21523.5</v>
      </c>
    </row>
    <row r="30" spans="1:7" ht="15.75" x14ac:dyDescent="0.25">
      <c r="A30" s="18" t="s">
        <v>8</v>
      </c>
      <c r="B30" s="12" t="s">
        <v>12</v>
      </c>
      <c r="C30" s="13" t="s">
        <v>10</v>
      </c>
      <c r="D30" s="14">
        <v>19057.5</v>
      </c>
      <c r="E30" s="14">
        <v>9823</v>
      </c>
      <c r="F30" s="14">
        <v>7495.5</v>
      </c>
      <c r="G30" s="15">
        <f t="shared" si="0"/>
        <v>36376</v>
      </c>
    </row>
    <row r="31" spans="1:7" ht="15.75" x14ac:dyDescent="0.25">
      <c r="A31" s="18" t="s">
        <v>11</v>
      </c>
      <c r="B31" s="12" t="s">
        <v>12</v>
      </c>
      <c r="C31" s="13" t="s">
        <v>10</v>
      </c>
      <c r="D31" s="14">
        <v>21157.5</v>
      </c>
      <c r="E31" s="14">
        <v>18364</v>
      </c>
      <c r="F31" s="14">
        <v>14066.5</v>
      </c>
      <c r="G31" s="15">
        <f t="shared" si="0"/>
        <v>53588</v>
      </c>
    </row>
    <row r="32" spans="1:7" ht="15.75" x14ac:dyDescent="0.25">
      <c r="A32" s="18" t="s">
        <v>11</v>
      </c>
      <c r="B32" s="12" t="s">
        <v>12</v>
      </c>
      <c r="C32" s="13" t="s">
        <v>10</v>
      </c>
      <c r="D32" s="14">
        <v>3712.5</v>
      </c>
      <c r="E32" s="14">
        <v>3360.5</v>
      </c>
      <c r="F32" s="14">
        <v>2585</v>
      </c>
      <c r="G32" s="15">
        <f t="shared" si="0"/>
        <v>9658</v>
      </c>
    </row>
    <row r="33" spans="1:7" ht="15.75" x14ac:dyDescent="0.25">
      <c r="A33" s="18" t="s">
        <v>11</v>
      </c>
      <c r="B33" s="12" t="s">
        <v>12</v>
      </c>
      <c r="C33" s="13" t="s">
        <v>10</v>
      </c>
      <c r="D33" s="14">
        <v>19057.5</v>
      </c>
      <c r="E33" s="14">
        <v>16544</v>
      </c>
      <c r="F33" s="14">
        <v>12666.5</v>
      </c>
      <c r="G33" s="15">
        <f t="shared" si="0"/>
        <v>48268</v>
      </c>
    </row>
    <row r="34" spans="1:7" ht="15.75" x14ac:dyDescent="0.25">
      <c r="A34" s="18" t="s">
        <v>8</v>
      </c>
      <c r="B34" s="12" t="s">
        <v>16</v>
      </c>
      <c r="C34" s="13" t="s">
        <v>10</v>
      </c>
      <c r="D34" s="14">
        <v>2025.4</v>
      </c>
      <c r="E34" s="14">
        <f>1560+140.4</f>
        <v>1700.4</v>
      </c>
      <c r="F34" s="14">
        <f>480+240</f>
        <v>720</v>
      </c>
      <c r="G34" s="15">
        <f t="shared" si="0"/>
        <v>4445.8</v>
      </c>
    </row>
    <row r="35" spans="1:7" ht="15.75" x14ac:dyDescent="0.25">
      <c r="A35" s="18" t="s">
        <v>13</v>
      </c>
      <c r="B35" s="12" t="s">
        <v>17</v>
      </c>
      <c r="C35" s="13" t="s">
        <v>10</v>
      </c>
      <c r="D35" s="14"/>
      <c r="E35" s="14">
        <v>13333.18</v>
      </c>
      <c r="F35" s="14">
        <v>13333.18</v>
      </c>
      <c r="G35" s="15">
        <f t="shared" si="0"/>
        <v>26666.36</v>
      </c>
    </row>
    <row r="36" spans="1:7" ht="15.75" x14ac:dyDescent="0.25">
      <c r="A36" s="18" t="s">
        <v>8</v>
      </c>
      <c r="B36" s="12" t="s">
        <v>18</v>
      </c>
      <c r="C36" s="13" t="s">
        <v>10</v>
      </c>
      <c r="D36" s="14">
        <v>22100</v>
      </c>
      <c r="E36" s="14">
        <v>22100</v>
      </c>
      <c r="F36" s="14">
        <v>22100</v>
      </c>
      <c r="G36" s="15">
        <f t="shared" si="0"/>
        <v>66300</v>
      </c>
    </row>
    <row r="37" spans="1:7" ht="15.75" x14ac:dyDescent="0.25">
      <c r="A37" s="18" t="s">
        <v>13</v>
      </c>
      <c r="B37" s="12" t="s">
        <v>18</v>
      </c>
      <c r="C37" s="13" t="s">
        <v>10</v>
      </c>
      <c r="D37" s="14">
        <v>16337.78</v>
      </c>
      <c r="E37" s="14">
        <v>16337.78</v>
      </c>
      <c r="F37" s="14">
        <v>16337.78</v>
      </c>
      <c r="G37" s="15">
        <f t="shared" si="0"/>
        <v>49013.340000000004</v>
      </c>
    </row>
    <row r="38" spans="1:7" ht="15.75" x14ac:dyDescent="0.25">
      <c r="A38" s="18" t="s">
        <v>8</v>
      </c>
      <c r="B38" s="12" t="s">
        <v>18</v>
      </c>
      <c r="C38" s="13" t="s">
        <v>10</v>
      </c>
      <c r="D38" s="14">
        <v>11975.59</v>
      </c>
      <c r="E38" s="14">
        <v>16337.78</v>
      </c>
      <c r="F38" s="14"/>
      <c r="G38" s="15">
        <f t="shared" si="0"/>
        <v>28313.370000000003</v>
      </c>
    </row>
    <row r="39" spans="1:7" ht="15.75" x14ac:dyDescent="0.25">
      <c r="A39" s="18" t="s">
        <v>13</v>
      </c>
      <c r="B39" s="12" t="s">
        <v>18</v>
      </c>
      <c r="C39" s="13" t="s">
        <v>10</v>
      </c>
      <c r="D39" s="14"/>
      <c r="E39" s="14">
        <v>23233</v>
      </c>
      <c r="F39" s="14">
        <v>23233</v>
      </c>
      <c r="G39" s="15">
        <f t="shared" si="0"/>
        <v>46466</v>
      </c>
    </row>
    <row r="40" spans="1:7" ht="15.75" x14ac:dyDescent="0.25">
      <c r="A40" s="18" t="s">
        <v>11</v>
      </c>
      <c r="B40" s="12" t="s">
        <v>19</v>
      </c>
      <c r="C40" s="13" t="s">
        <v>10</v>
      </c>
      <c r="D40" s="14">
        <v>17666</v>
      </c>
      <c r="E40" s="14">
        <v>17666.669999999998</v>
      </c>
      <c r="F40" s="14">
        <v>17666.669999999998</v>
      </c>
      <c r="G40" s="15">
        <f t="shared" si="0"/>
        <v>52999.34</v>
      </c>
    </row>
    <row r="41" spans="1:7" ht="15.75" x14ac:dyDescent="0.25">
      <c r="A41" s="18" t="s">
        <v>8</v>
      </c>
      <c r="B41" s="12" t="s">
        <v>19</v>
      </c>
      <c r="C41" s="13" t="s">
        <v>10</v>
      </c>
      <c r="D41" s="14">
        <v>18833</v>
      </c>
      <c r="E41" s="14">
        <v>18833.330000000002</v>
      </c>
      <c r="F41" s="14">
        <v>18833.330000000002</v>
      </c>
      <c r="G41" s="15">
        <f t="shared" si="0"/>
        <v>56499.66</v>
      </c>
    </row>
    <row r="42" spans="1:7" ht="15.75" x14ac:dyDescent="0.25">
      <c r="A42" s="18" t="s">
        <v>11</v>
      </c>
      <c r="B42" s="12" t="s">
        <v>20</v>
      </c>
      <c r="C42" s="13" t="s">
        <v>10</v>
      </c>
      <c r="D42" s="14">
        <v>31586</v>
      </c>
      <c r="E42" s="14">
        <v>31586.67</v>
      </c>
      <c r="F42" s="14">
        <v>31586.67</v>
      </c>
      <c r="G42" s="15">
        <f t="shared" si="0"/>
        <v>94759.34</v>
      </c>
    </row>
    <row r="43" spans="1:7" ht="15.75" x14ac:dyDescent="0.25">
      <c r="A43" s="18" t="s">
        <v>8</v>
      </c>
      <c r="B43" s="12" t="s">
        <v>21</v>
      </c>
      <c r="C43" s="13" t="s">
        <v>10</v>
      </c>
      <c r="D43" s="14"/>
      <c r="E43" s="14">
        <v>1000</v>
      </c>
      <c r="F43" s="14">
        <v>13000.01</v>
      </c>
      <c r="G43" s="15">
        <f t="shared" si="0"/>
        <v>14000.01</v>
      </c>
    </row>
    <row r="44" spans="1:7" ht="15.75" x14ac:dyDescent="0.25">
      <c r="A44" s="18" t="s">
        <v>8</v>
      </c>
      <c r="B44" s="12" t="s">
        <v>21</v>
      </c>
      <c r="C44" s="13" t="s">
        <v>10</v>
      </c>
      <c r="D44" s="14">
        <f>12184+7900.1</f>
        <v>20084.099999999999</v>
      </c>
      <c r="E44" s="14">
        <f>12184.9+7900.1</f>
        <v>20085</v>
      </c>
      <c r="F44" s="14">
        <f>12184.9+6695</f>
        <v>18879.900000000001</v>
      </c>
      <c r="G44" s="15">
        <f t="shared" si="0"/>
        <v>59049</v>
      </c>
    </row>
    <row r="45" spans="1:7" ht="15.75" x14ac:dyDescent="0.25">
      <c r="A45" s="18" t="s">
        <v>11</v>
      </c>
      <c r="B45" s="12" t="s">
        <v>22</v>
      </c>
      <c r="C45" s="13" t="s">
        <v>10</v>
      </c>
      <c r="D45" s="14">
        <f>21153.85</f>
        <v>21153.85</v>
      </c>
      <c r="E45" s="14">
        <v>18333.330000000002</v>
      </c>
      <c r="F45" s="14">
        <v>15512.82</v>
      </c>
      <c r="G45" s="15">
        <f t="shared" si="0"/>
        <v>55000</v>
      </c>
    </row>
    <row r="46" spans="1:7" ht="15.75" x14ac:dyDescent="0.25">
      <c r="A46" s="18" t="s">
        <v>23</v>
      </c>
      <c r="B46" s="12" t="s">
        <v>22</v>
      </c>
      <c r="C46" s="13" t="s">
        <v>10</v>
      </c>
      <c r="D46" s="14">
        <f>21153.85</f>
        <v>21153.85</v>
      </c>
      <c r="E46" s="14">
        <v>18333.330000000002</v>
      </c>
      <c r="F46" s="14">
        <v>15512.82</v>
      </c>
      <c r="G46" s="15">
        <f t="shared" si="0"/>
        <v>55000</v>
      </c>
    </row>
    <row r="47" spans="1:7" ht="15.75" x14ac:dyDescent="0.25">
      <c r="A47" s="18" t="s">
        <v>13</v>
      </c>
      <c r="B47" s="12" t="s">
        <v>22</v>
      </c>
      <c r="C47" s="13" t="s">
        <v>10</v>
      </c>
      <c r="D47" s="14"/>
      <c r="E47" s="14">
        <v>8461.5400000000009</v>
      </c>
      <c r="F47" s="14">
        <v>15512.82</v>
      </c>
      <c r="G47" s="15">
        <f t="shared" si="0"/>
        <v>23974.36</v>
      </c>
    </row>
    <row r="48" spans="1:7" ht="15.75" x14ac:dyDescent="0.25">
      <c r="A48" s="18" t="s">
        <v>24</v>
      </c>
      <c r="B48" s="12" t="s">
        <v>22</v>
      </c>
      <c r="C48" s="13" t="s">
        <v>10</v>
      </c>
      <c r="D48" s="14">
        <f>10576.92</f>
        <v>10576.92</v>
      </c>
      <c r="E48" s="14">
        <v>14964.1</v>
      </c>
      <c r="F48" s="14">
        <v>10287.82</v>
      </c>
      <c r="G48" s="15">
        <f t="shared" si="0"/>
        <v>35828.839999999997</v>
      </c>
    </row>
    <row r="49" spans="1:7" ht="15.75" x14ac:dyDescent="0.25">
      <c r="A49" s="18" t="s">
        <v>13</v>
      </c>
      <c r="B49" s="12" t="s">
        <v>22</v>
      </c>
      <c r="C49" s="13" t="s">
        <v>10</v>
      </c>
      <c r="D49" s="14"/>
      <c r="E49" s="14">
        <v>5641.03</v>
      </c>
      <c r="F49" s="14">
        <v>15512.82</v>
      </c>
      <c r="G49" s="15">
        <f t="shared" si="0"/>
        <v>21153.85</v>
      </c>
    </row>
    <row r="50" spans="1:7" ht="15.75" x14ac:dyDescent="0.25">
      <c r="A50" s="18" t="s">
        <v>13</v>
      </c>
      <c r="B50" s="12" t="s">
        <v>22</v>
      </c>
      <c r="C50" s="13" t="s">
        <v>10</v>
      </c>
      <c r="D50" s="14">
        <f>28057.69</f>
        <v>28057.69</v>
      </c>
      <c r="E50" s="14">
        <v>24316.67</v>
      </c>
      <c r="F50" s="14">
        <v>20575.64</v>
      </c>
      <c r="G50" s="15">
        <f t="shared" si="0"/>
        <v>72950</v>
      </c>
    </row>
    <row r="51" spans="1:7" ht="15.75" x14ac:dyDescent="0.25">
      <c r="A51" s="18" t="s">
        <v>8</v>
      </c>
      <c r="B51" s="12" t="s">
        <v>25</v>
      </c>
      <c r="C51" s="13" t="s">
        <v>10</v>
      </c>
      <c r="D51" s="14"/>
      <c r="E51" s="14">
        <v>19950</v>
      </c>
      <c r="F51" s="14">
        <v>19950</v>
      </c>
      <c r="G51" s="15">
        <f t="shared" si="0"/>
        <v>39900</v>
      </c>
    </row>
    <row r="52" spans="1:7" ht="15.75" x14ac:dyDescent="0.25">
      <c r="A52" s="18" t="s">
        <v>8</v>
      </c>
      <c r="B52" s="12" t="s">
        <v>25</v>
      </c>
      <c r="C52" s="13" t="s">
        <v>10</v>
      </c>
      <c r="D52" s="14"/>
      <c r="E52" s="14">
        <v>17196</v>
      </c>
      <c r="F52" s="14">
        <v>17196</v>
      </c>
      <c r="G52" s="15">
        <f t="shared" si="0"/>
        <v>34392</v>
      </c>
    </row>
    <row r="53" spans="1:7" ht="15.75" x14ac:dyDescent="0.25">
      <c r="A53" s="18" t="s">
        <v>13</v>
      </c>
      <c r="B53" s="12" t="s">
        <v>25</v>
      </c>
      <c r="C53" s="13" t="s">
        <v>10</v>
      </c>
      <c r="D53" s="14"/>
      <c r="E53" s="14">
        <v>19950</v>
      </c>
      <c r="F53" s="14">
        <v>19950</v>
      </c>
      <c r="G53" s="15">
        <f t="shared" si="0"/>
        <v>39900</v>
      </c>
    </row>
    <row r="54" spans="1:7" ht="15.75" x14ac:dyDescent="0.25">
      <c r="A54" s="18" t="s">
        <v>11</v>
      </c>
      <c r="B54" s="12" t="s">
        <v>25</v>
      </c>
      <c r="C54" s="13" t="s">
        <v>10</v>
      </c>
      <c r="D54" s="14">
        <v>11500</v>
      </c>
      <c r="E54" s="14">
        <v>23000</v>
      </c>
      <c r="F54" s="14">
        <v>23000</v>
      </c>
      <c r="G54" s="15">
        <f t="shared" si="0"/>
        <v>57500</v>
      </c>
    </row>
    <row r="55" spans="1:7" ht="15.75" x14ac:dyDescent="0.25">
      <c r="A55" s="18" t="s">
        <v>8</v>
      </c>
      <c r="B55" s="12" t="s">
        <v>25</v>
      </c>
      <c r="C55" s="13" t="s">
        <v>10</v>
      </c>
      <c r="D55" s="14">
        <v>23000</v>
      </c>
      <c r="E55" s="14">
        <v>25300</v>
      </c>
      <c r="F55" s="14">
        <v>24150</v>
      </c>
      <c r="G55" s="15">
        <f t="shared" si="0"/>
        <v>72450</v>
      </c>
    </row>
    <row r="56" spans="1:7" ht="15.75" x14ac:dyDescent="0.25">
      <c r="A56" s="18" t="s">
        <v>8</v>
      </c>
      <c r="B56" s="12" t="s">
        <v>25</v>
      </c>
      <c r="C56" s="13" t="s">
        <v>10</v>
      </c>
      <c r="D56" s="14">
        <v>23000</v>
      </c>
      <c r="E56" s="14">
        <v>25300</v>
      </c>
      <c r="F56" s="14">
        <v>24150</v>
      </c>
      <c r="G56" s="15">
        <f t="shared" si="0"/>
        <v>72450</v>
      </c>
    </row>
    <row r="57" spans="1:7" ht="15.75" x14ac:dyDescent="0.25">
      <c r="A57" s="18" t="s">
        <v>26</v>
      </c>
      <c r="B57" s="12" t="s">
        <v>25</v>
      </c>
      <c r="C57" s="13" t="s">
        <v>10</v>
      </c>
      <c r="D57" s="14">
        <v>19950</v>
      </c>
      <c r="E57" s="14">
        <v>19950</v>
      </c>
      <c r="F57" s="14">
        <v>19950</v>
      </c>
      <c r="G57" s="15">
        <f t="shared" si="0"/>
        <v>59850</v>
      </c>
    </row>
    <row r="58" spans="1:7" ht="15.75" x14ac:dyDescent="0.25">
      <c r="A58" s="18" t="s">
        <v>27</v>
      </c>
      <c r="B58" s="12" t="s">
        <v>28</v>
      </c>
      <c r="C58" s="13" t="s">
        <v>10</v>
      </c>
      <c r="D58" s="14">
        <f>16000</f>
        <v>16000</v>
      </c>
      <c r="E58" s="14"/>
      <c r="F58" s="14">
        <f>16000+360</f>
        <v>16360</v>
      </c>
      <c r="G58" s="15">
        <f t="shared" si="0"/>
        <v>32360</v>
      </c>
    </row>
    <row r="59" spans="1:7" ht="15.75" x14ac:dyDescent="0.25">
      <c r="A59" s="18" t="s">
        <v>29</v>
      </c>
      <c r="B59" s="12" t="s">
        <v>30</v>
      </c>
      <c r="C59" s="13" t="s">
        <v>10</v>
      </c>
      <c r="D59" s="14">
        <v>19840</v>
      </c>
      <c r="E59" s="14"/>
      <c r="F59" s="14"/>
      <c r="G59" s="15">
        <f t="shared" si="0"/>
        <v>19840</v>
      </c>
    </row>
    <row r="60" spans="1:7" ht="15.75" x14ac:dyDescent="0.25">
      <c r="A60" s="18" t="s">
        <v>8</v>
      </c>
      <c r="B60" s="12" t="s">
        <v>31</v>
      </c>
      <c r="C60" s="13" t="s">
        <v>10</v>
      </c>
      <c r="D60" s="14">
        <v>5125</v>
      </c>
      <c r="E60" s="14">
        <v>5125</v>
      </c>
      <c r="F60" s="14">
        <v>5125</v>
      </c>
      <c r="G60" s="15">
        <f t="shared" si="0"/>
        <v>15375</v>
      </c>
    </row>
    <row r="61" spans="1:7" ht="15.75" x14ac:dyDescent="0.25">
      <c r="A61" s="18" t="s">
        <v>8</v>
      </c>
      <c r="B61" s="12" t="s">
        <v>31</v>
      </c>
      <c r="C61" s="13" t="s">
        <v>10</v>
      </c>
      <c r="D61" s="14">
        <v>4360</v>
      </c>
      <c r="E61" s="14">
        <v>4360</v>
      </c>
      <c r="F61" s="14">
        <v>4360</v>
      </c>
      <c r="G61" s="15">
        <f t="shared" si="0"/>
        <v>13080</v>
      </c>
    </row>
    <row r="62" spans="1:7" ht="15.75" x14ac:dyDescent="0.25">
      <c r="A62" s="18" t="s">
        <v>24</v>
      </c>
      <c r="B62" s="12" t="s">
        <v>32</v>
      </c>
      <c r="C62" s="13" t="s">
        <v>33</v>
      </c>
      <c r="D62" s="14">
        <v>73155.789999999994</v>
      </c>
      <c r="E62" s="14">
        <v>81160.679999999993</v>
      </c>
      <c r="F62" s="14">
        <v>81160.679999999993</v>
      </c>
      <c r="G62" s="15">
        <f t="shared" si="0"/>
        <v>235477.14999999997</v>
      </c>
    </row>
    <row r="63" spans="1:7" ht="15.75" x14ac:dyDescent="0.25">
      <c r="A63" s="18" t="s">
        <v>23</v>
      </c>
      <c r="B63" s="12" t="s">
        <v>32</v>
      </c>
      <c r="C63" s="13" t="s">
        <v>33</v>
      </c>
      <c r="D63" s="14">
        <v>53964.39</v>
      </c>
      <c r="E63" s="14">
        <v>61191.76</v>
      </c>
      <c r="F63" s="14">
        <f>19345.03+61191.76</f>
        <v>80536.790000000008</v>
      </c>
      <c r="G63" s="15">
        <f t="shared" si="0"/>
        <v>195692.94</v>
      </c>
    </row>
    <row r="64" spans="1:7" ht="15.75" x14ac:dyDescent="0.25">
      <c r="A64" s="18" t="s">
        <v>13</v>
      </c>
      <c r="B64" s="12" t="s">
        <v>34</v>
      </c>
      <c r="C64" s="13" t="s">
        <v>10</v>
      </c>
      <c r="D64" s="14">
        <v>13269</v>
      </c>
      <c r="E64" s="14">
        <v>13269.67</v>
      </c>
      <c r="F64" s="14">
        <v>13269.67</v>
      </c>
      <c r="G64" s="15">
        <f t="shared" si="0"/>
        <v>39808.339999999997</v>
      </c>
    </row>
    <row r="65" spans="1:7" ht="15.75" x14ac:dyDescent="0.25">
      <c r="A65" s="18" t="s">
        <v>35</v>
      </c>
      <c r="B65" s="12" t="s">
        <v>34</v>
      </c>
      <c r="C65" s="13" t="s">
        <v>10</v>
      </c>
      <c r="D65" s="14">
        <v>11218.67</v>
      </c>
      <c r="E65" s="14">
        <v>11218.67</v>
      </c>
      <c r="F65" s="14"/>
      <c r="G65" s="15">
        <f t="shared" si="0"/>
        <v>22437.34</v>
      </c>
    </row>
    <row r="66" spans="1:7" ht="15.75" x14ac:dyDescent="0.25">
      <c r="A66" s="18" t="s">
        <v>11</v>
      </c>
      <c r="B66" s="12" t="s">
        <v>36</v>
      </c>
      <c r="C66" s="13" t="s">
        <v>33</v>
      </c>
      <c r="D66" s="14">
        <v>32146</v>
      </c>
      <c r="E66" s="14">
        <v>42707.67</v>
      </c>
      <c r="F66" s="14">
        <v>32146</v>
      </c>
      <c r="G66" s="15">
        <f t="shared" si="0"/>
        <v>106999.67</v>
      </c>
    </row>
    <row r="67" spans="1:7" ht="15.75" x14ac:dyDescent="0.25">
      <c r="A67" s="18" t="s">
        <v>11</v>
      </c>
      <c r="B67" s="12" t="s">
        <v>36</v>
      </c>
      <c r="C67" s="13" t="s">
        <v>10</v>
      </c>
      <c r="D67" s="14">
        <f>29215+8782.94</f>
        <v>37997.94</v>
      </c>
      <c r="E67" s="14">
        <v>29215</v>
      </c>
      <c r="F67" s="14"/>
      <c r="G67" s="15">
        <f t="shared" si="0"/>
        <v>67212.94</v>
      </c>
    </row>
    <row r="68" spans="1:7" ht="15.75" x14ac:dyDescent="0.25">
      <c r="A68" s="18" t="s">
        <v>13</v>
      </c>
      <c r="B68" s="12" t="s">
        <v>36</v>
      </c>
      <c r="C68" s="13" t="s">
        <v>10</v>
      </c>
      <c r="D68" s="14"/>
      <c r="E68" s="14"/>
      <c r="F68" s="14">
        <f>2759.58+25733.33+8008</f>
        <v>36500.910000000003</v>
      </c>
      <c r="G68" s="15">
        <f t="shared" si="0"/>
        <v>36500.910000000003</v>
      </c>
    </row>
    <row r="69" spans="1:7" ht="15.75" x14ac:dyDescent="0.25">
      <c r="A69" s="18" t="s">
        <v>11</v>
      </c>
      <c r="B69" s="12" t="s">
        <v>36</v>
      </c>
      <c r="C69" s="13" t="s">
        <v>33</v>
      </c>
      <c r="D69" s="14">
        <v>42707.67</v>
      </c>
      <c r="E69" s="14">
        <v>42707.67</v>
      </c>
      <c r="F69" s="14">
        <v>42707.67</v>
      </c>
      <c r="G69" s="15">
        <f t="shared" ref="G69:G106" si="1">SUM(D69:F69)</f>
        <v>128123.01</v>
      </c>
    </row>
    <row r="70" spans="1:7" ht="15.75" x14ac:dyDescent="0.25">
      <c r="A70" s="18" t="s">
        <v>37</v>
      </c>
      <c r="B70" s="12" t="s">
        <v>36</v>
      </c>
      <c r="C70" s="13" t="s">
        <v>10</v>
      </c>
      <c r="D70" s="14">
        <v>29215</v>
      </c>
      <c r="E70" s="14">
        <v>29215</v>
      </c>
      <c r="F70" s="14"/>
      <c r="G70" s="15">
        <f t="shared" si="1"/>
        <v>58430</v>
      </c>
    </row>
    <row r="71" spans="1:7" ht="15.75" x14ac:dyDescent="0.25">
      <c r="A71" s="18" t="s">
        <v>8</v>
      </c>
      <c r="B71" s="12" t="s">
        <v>38</v>
      </c>
      <c r="C71" s="13" t="s">
        <v>10</v>
      </c>
      <c r="D71" s="14">
        <v>25380</v>
      </c>
      <c r="E71" s="14">
        <v>21620</v>
      </c>
      <c r="F71" s="14">
        <f>25380+571.05</f>
        <v>25951.05</v>
      </c>
      <c r="G71" s="15">
        <f t="shared" si="1"/>
        <v>72951.05</v>
      </c>
    </row>
    <row r="72" spans="1:7" ht="15.75" x14ac:dyDescent="0.25">
      <c r="A72" s="18" t="s">
        <v>11</v>
      </c>
      <c r="B72" s="12" t="s">
        <v>38</v>
      </c>
      <c r="C72" s="13" t="s">
        <v>10</v>
      </c>
      <c r="D72" s="14">
        <v>25380</v>
      </c>
      <c r="E72" s="14">
        <v>25380</v>
      </c>
      <c r="F72" s="14">
        <f>25380+571.05</f>
        <v>25951.05</v>
      </c>
      <c r="G72" s="15">
        <f t="shared" si="1"/>
        <v>76711.05</v>
      </c>
    </row>
    <row r="73" spans="1:7" ht="15.75" x14ac:dyDescent="0.25">
      <c r="A73" s="18" t="s">
        <v>11</v>
      </c>
      <c r="B73" s="12" t="s">
        <v>38</v>
      </c>
      <c r="C73" s="13" t="s">
        <v>10</v>
      </c>
      <c r="D73" s="14">
        <v>22922</v>
      </c>
      <c r="E73" s="14">
        <v>22922.86</v>
      </c>
      <c r="F73" s="14">
        <f>22922.86+515.76</f>
        <v>23438.62</v>
      </c>
      <c r="G73" s="15">
        <f t="shared" si="1"/>
        <v>69283.48</v>
      </c>
    </row>
    <row r="74" spans="1:7" ht="15.75" x14ac:dyDescent="0.25">
      <c r="A74" s="18" t="s">
        <v>11</v>
      </c>
      <c r="B74" s="12" t="s">
        <v>38</v>
      </c>
      <c r="C74" s="13" t="s">
        <v>10</v>
      </c>
      <c r="D74" s="14">
        <v>21620</v>
      </c>
      <c r="E74" s="14">
        <v>21620</v>
      </c>
      <c r="F74" s="14">
        <f>21620+486.45</f>
        <v>22106.45</v>
      </c>
      <c r="G74" s="15">
        <f t="shared" si="1"/>
        <v>65346.45</v>
      </c>
    </row>
    <row r="75" spans="1:7" ht="15.75" x14ac:dyDescent="0.25">
      <c r="A75" s="18" t="s">
        <v>8</v>
      </c>
      <c r="B75" s="12" t="s">
        <v>38</v>
      </c>
      <c r="C75" s="13" t="s">
        <v>10</v>
      </c>
      <c r="D75" s="14">
        <f>24346</f>
        <v>24346</v>
      </c>
      <c r="E75" s="14">
        <v>24346</v>
      </c>
      <c r="F75" s="14">
        <f>24346+547.79</f>
        <v>24893.79</v>
      </c>
      <c r="G75" s="15">
        <f t="shared" si="1"/>
        <v>73585.790000000008</v>
      </c>
    </row>
    <row r="76" spans="1:7" ht="15.75" x14ac:dyDescent="0.25">
      <c r="A76" s="18" t="s">
        <v>11</v>
      </c>
      <c r="B76" s="12" t="s">
        <v>38</v>
      </c>
      <c r="C76" s="13" t="s">
        <v>10</v>
      </c>
      <c r="D76" s="14">
        <v>28333.33</v>
      </c>
      <c r="E76" s="14">
        <v>28333</v>
      </c>
      <c r="F76" s="14">
        <f>28333.33+637.5</f>
        <v>28970.83</v>
      </c>
      <c r="G76" s="15">
        <f t="shared" si="1"/>
        <v>85637.16</v>
      </c>
    </row>
    <row r="77" spans="1:7" ht="15.75" x14ac:dyDescent="0.25">
      <c r="A77" s="18" t="s">
        <v>13</v>
      </c>
      <c r="B77" s="12" t="s">
        <v>38</v>
      </c>
      <c r="C77" s="13" t="s">
        <v>10</v>
      </c>
      <c r="D77" s="14">
        <v>22398</v>
      </c>
      <c r="E77" s="14">
        <v>22041</v>
      </c>
      <c r="F77" s="14">
        <f>22041+495.92</f>
        <v>22536.92</v>
      </c>
      <c r="G77" s="15">
        <f t="shared" si="1"/>
        <v>66975.92</v>
      </c>
    </row>
    <row r="78" spans="1:7" ht="15.75" x14ac:dyDescent="0.25">
      <c r="A78" s="18" t="s">
        <v>11</v>
      </c>
      <c r="B78" s="12" t="s">
        <v>38</v>
      </c>
      <c r="C78" s="13" t="s">
        <v>10</v>
      </c>
      <c r="D78" s="14">
        <v>22398.32</v>
      </c>
      <c r="E78" s="14">
        <v>22398.32</v>
      </c>
      <c r="F78" s="14">
        <f>22398.32+503.96</f>
        <v>22902.28</v>
      </c>
      <c r="G78" s="15">
        <f t="shared" si="1"/>
        <v>67698.92</v>
      </c>
    </row>
    <row r="79" spans="1:7" ht="15.75" x14ac:dyDescent="0.25">
      <c r="A79" s="18" t="s">
        <v>8</v>
      </c>
      <c r="B79" s="12" t="s">
        <v>38</v>
      </c>
      <c r="C79" s="13" t="s">
        <v>10</v>
      </c>
      <c r="D79" s="14">
        <v>22398</v>
      </c>
      <c r="E79" s="14">
        <v>22398.32</v>
      </c>
      <c r="F79" s="14">
        <f>22398.32+503.96</f>
        <v>22902.28</v>
      </c>
      <c r="G79" s="15">
        <f t="shared" si="1"/>
        <v>67698.600000000006</v>
      </c>
    </row>
    <row r="80" spans="1:7" ht="15.75" x14ac:dyDescent="0.25">
      <c r="A80" s="18" t="s">
        <v>11</v>
      </c>
      <c r="B80" s="12" t="s">
        <v>38</v>
      </c>
      <c r="C80" s="13" t="s">
        <v>10</v>
      </c>
      <c r="D80" s="14">
        <v>26293</v>
      </c>
      <c r="E80" s="14">
        <v>26293.68</v>
      </c>
      <c r="F80" s="14">
        <f>26293.68+591.61</f>
        <v>26885.29</v>
      </c>
      <c r="G80" s="15">
        <f t="shared" si="1"/>
        <v>79471.97</v>
      </c>
    </row>
    <row r="81" spans="1:7" ht="15.75" x14ac:dyDescent="0.25">
      <c r="A81" s="18" t="s">
        <v>39</v>
      </c>
      <c r="B81" s="12" t="s">
        <v>38</v>
      </c>
      <c r="C81" s="13" t="s">
        <v>10</v>
      </c>
      <c r="D81" s="14">
        <v>22398</v>
      </c>
      <c r="E81" s="14">
        <v>22398.32</v>
      </c>
      <c r="F81" s="14">
        <f>22398.32+503.96</f>
        <v>22902.28</v>
      </c>
      <c r="G81" s="15">
        <f t="shared" si="1"/>
        <v>67698.600000000006</v>
      </c>
    </row>
    <row r="82" spans="1:7" ht="15.75" x14ac:dyDescent="0.25">
      <c r="A82" s="18" t="s">
        <v>11</v>
      </c>
      <c r="B82" s="12" t="s">
        <v>38</v>
      </c>
      <c r="C82" s="13" t="s">
        <v>10</v>
      </c>
      <c r="D82" s="14">
        <v>23500</v>
      </c>
      <c r="E82" s="14">
        <v>23500</v>
      </c>
      <c r="F82" s="14">
        <f>23500+528.75</f>
        <v>24028.75</v>
      </c>
      <c r="G82" s="15">
        <f t="shared" si="1"/>
        <v>71028.75</v>
      </c>
    </row>
    <row r="83" spans="1:7" ht="15.75" x14ac:dyDescent="0.25">
      <c r="A83" s="18" t="s">
        <v>29</v>
      </c>
      <c r="B83" s="12" t="s">
        <v>40</v>
      </c>
      <c r="C83" s="13" t="s">
        <v>10</v>
      </c>
      <c r="D83" s="14">
        <v>4630.66</v>
      </c>
      <c r="E83" s="14">
        <v>4630.66</v>
      </c>
      <c r="F83" s="14">
        <v>4630.66</v>
      </c>
      <c r="G83" s="15">
        <f t="shared" si="1"/>
        <v>13891.98</v>
      </c>
    </row>
    <row r="84" spans="1:7" ht="15.75" x14ac:dyDescent="0.25">
      <c r="A84" s="18" t="s">
        <v>41</v>
      </c>
      <c r="B84" s="12" t="s">
        <v>42</v>
      </c>
      <c r="C84" s="13" t="s">
        <v>33</v>
      </c>
      <c r="D84" s="14">
        <v>9943</v>
      </c>
      <c r="E84" s="14">
        <v>9943.74</v>
      </c>
      <c r="F84" s="14">
        <v>9943.74</v>
      </c>
      <c r="G84" s="15">
        <f t="shared" si="1"/>
        <v>29830.479999999996</v>
      </c>
    </row>
    <row r="85" spans="1:7" ht="15.75" x14ac:dyDescent="0.25">
      <c r="A85" s="18" t="s">
        <v>11</v>
      </c>
      <c r="B85" s="12" t="s">
        <v>43</v>
      </c>
      <c r="C85" s="13" t="s">
        <v>10</v>
      </c>
      <c r="D85" s="14">
        <v>14972</v>
      </c>
      <c r="E85" s="14">
        <v>14972</v>
      </c>
      <c r="F85" s="14">
        <f>14972+600</f>
        <v>15572</v>
      </c>
      <c r="G85" s="15">
        <f t="shared" si="1"/>
        <v>45516</v>
      </c>
    </row>
    <row r="86" spans="1:7" ht="15.75" x14ac:dyDescent="0.25">
      <c r="A86" s="18" t="s">
        <v>11</v>
      </c>
      <c r="B86" s="12" t="s">
        <v>43</v>
      </c>
      <c r="C86" s="13" t="s">
        <v>10</v>
      </c>
      <c r="D86" s="14">
        <v>11272</v>
      </c>
      <c r="E86" s="14">
        <v>11272</v>
      </c>
      <c r="F86" s="14">
        <f>11272+600</f>
        <v>11872</v>
      </c>
      <c r="G86" s="15">
        <f t="shared" si="1"/>
        <v>34416</v>
      </c>
    </row>
    <row r="87" spans="1:7" ht="15.75" x14ac:dyDescent="0.25">
      <c r="A87" s="18" t="s">
        <v>11</v>
      </c>
      <c r="B87" s="12" t="s">
        <v>43</v>
      </c>
      <c r="C87" s="13" t="s">
        <v>10</v>
      </c>
      <c r="D87" s="14">
        <v>11632</v>
      </c>
      <c r="E87" s="14">
        <v>11632</v>
      </c>
      <c r="F87" s="14">
        <f>11632+600</f>
        <v>12232</v>
      </c>
      <c r="G87" s="15">
        <f t="shared" si="1"/>
        <v>35496</v>
      </c>
    </row>
    <row r="88" spans="1:7" ht="15.75" x14ac:dyDescent="0.25">
      <c r="A88" s="18" t="s">
        <v>11</v>
      </c>
      <c r="B88" s="12" t="s">
        <v>43</v>
      </c>
      <c r="C88" s="13" t="s">
        <v>10</v>
      </c>
      <c r="D88" s="14"/>
      <c r="E88" s="14">
        <v>16267</v>
      </c>
      <c r="F88" s="14">
        <f>16267+600</f>
        <v>16867</v>
      </c>
      <c r="G88" s="15">
        <f t="shared" si="1"/>
        <v>33134</v>
      </c>
    </row>
    <row r="89" spans="1:7" ht="15.75" x14ac:dyDescent="0.25">
      <c r="A89" s="18" t="s">
        <v>11</v>
      </c>
      <c r="B89" s="12" t="s">
        <v>43</v>
      </c>
      <c r="C89" s="13" t="s">
        <v>10</v>
      </c>
      <c r="D89" s="14">
        <v>21727.18</v>
      </c>
      <c r="E89" s="14">
        <v>25582</v>
      </c>
      <c r="F89" s="14">
        <f>25582+600</f>
        <v>26182</v>
      </c>
      <c r="G89" s="15">
        <f t="shared" si="1"/>
        <v>73491.179999999993</v>
      </c>
    </row>
    <row r="90" spans="1:7" ht="15.75" x14ac:dyDescent="0.25">
      <c r="A90" s="18" t="s">
        <v>11</v>
      </c>
      <c r="B90" s="12" t="s">
        <v>43</v>
      </c>
      <c r="C90" s="13" t="s">
        <v>10</v>
      </c>
      <c r="D90" s="14">
        <f>22077.62</f>
        <v>22077.62</v>
      </c>
      <c r="E90" s="14">
        <v>25582</v>
      </c>
      <c r="F90" s="14">
        <f>25582+600</f>
        <v>26182</v>
      </c>
      <c r="G90" s="15">
        <f t="shared" si="1"/>
        <v>73841.62</v>
      </c>
    </row>
    <row r="91" spans="1:7" ht="15.75" x14ac:dyDescent="0.25">
      <c r="A91" s="18" t="s">
        <v>11</v>
      </c>
      <c r="B91" s="12" t="s">
        <v>43</v>
      </c>
      <c r="C91" s="13" t="s">
        <v>10</v>
      </c>
      <c r="D91" s="14">
        <v>16267</v>
      </c>
      <c r="E91" s="14">
        <v>16267</v>
      </c>
      <c r="F91" s="14">
        <f>16267+600</f>
        <v>16867</v>
      </c>
      <c r="G91" s="15">
        <f t="shared" si="1"/>
        <v>49401</v>
      </c>
    </row>
    <row r="92" spans="1:7" ht="15.75" x14ac:dyDescent="0.25">
      <c r="A92" s="18" t="s">
        <v>11</v>
      </c>
      <c r="B92" s="12" t="s">
        <v>43</v>
      </c>
      <c r="C92" s="13" t="s">
        <v>10</v>
      </c>
      <c r="D92" s="14">
        <v>11632</v>
      </c>
      <c r="E92" s="14">
        <v>11632</v>
      </c>
      <c r="F92" s="14">
        <f>11632+600</f>
        <v>12232</v>
      </c>
      <c r="G92" s="15">
        <f t="shared" si="1"/>
        <v>35496</v>
      </c>
    </row>
    <row r="93" spans="1:7" ht="15.75" x14ac:dyDescent="0.25">
      <c r="A93" s="18" t="s">
        <v>11</v>
      </c>
      <c r="B93" s="12" t="s">
        <v>43</v>
      </c>
      <c r="C93" s="13" t="s">
        <v>10</v>
      </c>
      <c r="D93" s="14">
        <v>20947</v>
      </c>
      <c r="E93" s="14">
        <v>20947</v>
      </c>
      <c r="F93" s="14">
        <f>20947+600</f>
        <v>21547</v>
      </c>
      <c r="G93" s="15">
        <f t="shared" si="1"/>
        <v>63441</v>
      </c>
    </row>
    <row r="94" spans="1:7" ht="15.75" x14ac:dyDescent="0.25">
      <c r="A94" s="18" t="s">
        <v>13</v>
      </c>
      <c r="B94" s="12" t="s">
        <v>44</v>
      </c>
      <c r="C94" s="13" t="s">
        <v>45</v>
      </c>
      <c r="D94" s="14"/>
      <c r="E94" s="14"/>
      <c r="F94" s="14">
        <v>11614.28</v>
      </c>
      <c r="G94" s="15">
        <f t="shared" si="1"/>
        <v>11614.28</v>
      </c>
    </row>
    <row r="95" spans="1:7" ht="15.75" x14ac:dyDescent="0.25">
      <c r="A95" s="18" t="s">
        <v>13</v>
      </c>
      <c r="B95" s="12" t="s">
        <v>46</v>
      </c>
      <c r="C95" s="13" t="s">
        <v>10</v>
      </c>
      <c r="D95" s="14">
        <v>26156.55</v>
      </c>
      <c r="E95" s="14">
        <v>26156</v>
      </c>
      <c r="F95" s="14">
        <f>17966.55+8190</f>
        <v>26156.55</v>
      </c>
      <c r="G95" s="15">
        <f t="shared" si="1"/>
        <v>78469.100000000006</v>
      </c>
    </row>
    <row r="96" spans="1:7" ht="15.75" x14ac:dyDescent="0.25">
      <c r="A96" s="18" t="s">
        <v>26</v>
      </c>
      <c r="B96" s="12" t="s">
        <v>47</v>
      </c>
      <c r="C96" s="13" t="s">
        <v>10</v>
      </c>
      <c r="D96" s="14">
        <f>SUM(3000+3000+3000+2250)</f>
        <v>11250</v>
      </c>
      <c r="E96" s="14">
        <f>4500+3000</f>
        <v>7500</v>
      </c>
      <c r="F96" s="14">
        <f>2250+5100</f>
        <v>7350</v>
      </c>
      <c r="G96" s="15">
        <f t="shared" si="1"/>
        <v>26100</v>
      </c>
    </row>
    <row r="97" spans="1:7" ht="15.75" x14ac:dyDescent="0.25">
      <c r="A97" s="18" t="s">
        <v>13</v>
      </c>
      <c r="B97" s="12" t="s">
        <v>48</v>
      </c>
      <c r="C97" s="13" t="s">
        <v>10</v>
      </c>
      <c r="D97" s="14">
        <f>3504+4552</f>
        <v>8056</v>
      </c>
      <c r="E97" s="14">
        <v>13868</v>
      </c>
      <c r="F97" s="14">
        <v>13868</v>
      </c>
      <c r="G97" s="15">
        <f t="shared" si="1"/>
        <v>35792</v>
      </c>
    </row>
    <row r="98" spans="1:7" ht="15.75" x14ac:dyDescent="0.25">
      <c r="A98" s="18" t="s">
        <v>8</v>
      </c>
      <c r="B98" s="12" t="s">
        <v>49</v>
      </c>
      <c r="C98" s="13" t="s">
        <v>10</v>
      </c>
      <c r="D98" s="14">
        <v>17500</v>
      </c>
      <c r="E98" s="14">
        <v>17937.5</v>
      </c>
      <c r="F98" s="14">
        <v>17937.5</v>
      </c>
      <c r="G98" s="15">
        <f t="shared" si="1"/>
        <v>53375</v>
      </c>
    </row>
    <row r="99" spans="1:7" ht="15.75" x14ac:dyDescent="0.25">
      <c r="A99" s="18" t="s">
        <v>11</v>
      </c>
      <c r="B99" s="12" t="s">
        <v>49</v>
      </c>
      <c r="C99" s="13" t="s">
        <v>10</v>
      </c>
      <c r="D99" s="14">
        <v>18333</v>
      </c>
      <c r="E99" s="14">
        <v>18791.66</v>
      </c>
      <c r="F99" s="14">
        <v>18791.66</v>
      </c>
      <c r="G99" s="15">
        <f t="shared" si="1"/>
        <v>55916.320000000007</v>
      </c>
    </row>
    <row r="100" spans="1:7" ht="15.75" x14ac:dyDescent="0.25">
      <c r="A100" s="18" t="s">
        <v>8</v>
      </c>
      <c r="B100" s="12" t="s">
        <v>49</v>
      </c>
      <c r="C100" s="13" t="s">
        <v>10</v>
      </c>
      <c r="D100" s="14"/>
      <c r="E100" s="14"/>
      <c r="F100" s="14">
        <v>33333.33</v>
      </c>
      <c r="G100" s="15">
        <f t="shared" si="1"/>
        <v>33333.33</v>
      </c>
    </row>
    <row r="101" spans="1:7" ht="15.75" x14ac:dyDescent="0.25">
      <c r="A101" s="18" t="s">
        <v>13</v>
      </c>
      <c r="B101" s="12" t="s">
        <v>50</v>
      </c>
      <c r="C101" s="13" t="s">
        <v>10</v>
      </c>
      <c r="D101" s="14">
        <v>18166</v>
      </c>
      <c r="E101" s="14">
        <v>18166</v>
      </c>
      <c r="F101" s="14">
        <v>18166.669999999998</v>
      </c>
      <c r="G101" s="15">
        <f t="shared" si="1"/>
        <v>54498.67</v>
      </c>
    </row>
    <row r="102" spans="1:7" ht="15.75" x14ac:dyDescent="0.25">
      <c r="A102" s="18" t="s">
        <v>11</v>
      </c>
      <c r="B102" s="12" t="s">
        <v>50</v>
      </c>
      <c r="C102" s="13" t="s">
        <v>10</v>
      </c>
      <c r="D102" s="14"/>
      <c r="E102" s="14">
        <v>12773.44</v>
      </c>
      <c r="F102" s="14">
        <v>18166.669999999998</v>
      </c>
      <c r="G102" s="15">
        <f t="shared" si="1"/>
        <v>30940.11</v>
      </c>
    </row>
    <row r="103" spans="1:7" ht="15.75" x14ac:dyDescent="0.25">
      <c r="A103" s="18" t="s">
        <v>13</v>
      </c>
      <c r="B103" s="12" t="s">
        <v>50</v>
      </c>
      <c r="C103" s="13" t="s">
        <v>10</v>
      </c>
      <c r="D103" s="14">
        <v>14166</v>
      </c>
      <c r="E103" s="14">
        <v>14166</v>
      </c>
      <c r="F103" s="14">
        <v>14166.67</v>
      </c>
      <c r="G103" s="15">
        <f t="shared" si="1"/>
        <v>42498.67</v>
      </c>
    </row>
    <row r="104" spans="1:7" ht="15.75" x14ac:dyDescent="0.25">
      <c r="A104" s="18" t="s">
        <v>11</v>
      </c>
      <c r="B104" s="12" t="s">
        <v>50</v>
      </c>
      <c r="C104" s="13" t="s">
        <v>10</v>
      </c>
      <c r="D104" s="14">
        <v>21800</v>
      </c>
      <c r="E104" s="14"/>
      <c r="F104" s="14">
        <v>21800</v>
      </c>
      <c r="G104" s="15">
        <f t="shared" si="1"/>
        <v>43600</v>
      </c>
    </row>
    <row r="105" spans="1:7" ht="15.75" x14ac:dyDescent="0.25">
      <c r="A105" s="18" t="s">
        <v>13</v>
      </c>
      <c r="B105" s="12" t="s">
        <v>50</v>
      </c>
      <c r="C105" s="13" t="s">
        <v>10</v>
      </c>
      <c r="D105" s="14">
        <v>18166</v>
      </c>
      <c r="E105" s="14">
        <v>18167</v>
      </c>
      <c r="F105" s="14">
        <v>18166.669999999998</v>
      </c>
      <c r="G105" s="15">
        <f t="shared" si="1"/>
        <v>54499.67</v>
      </c>
    </row>
    <row r="106" spans="1:7" ht="15.75" x14ac:dyDescent="0.25">
      <c r="A106" s="7" t="s">
        <v>39</v>
      </c>
      <c r="B106" s="8" t="s">
        <v>51</v>
      </c>
      <c r="C106" s="9" t="s">
        <v>10</v>
      </c>
      <c r="D106" s="10">
        <v>18000</v>
      </c>
      <c r="E106" s="10">
        <v>18000</v>
      </c>
      <c r="F106" s="10">
        <v>18000</v>
      </c>
      <c r="G106" s="11">
        <f t="shared" si="1"/>
        <v>54000</v>
      </c>
    </row>
    <row r="107" spans="1:7" ht="18" x14ac:dyDescent="0.25">
      <c r="A107" s="16"/>
      <c r="B107" s="16"/>
      <c r="C107" s="16"/>
      <c r="D107" s="17">
        <f>SUM(D3:D106)</f>
        <v>1704564.3900000001</v>
      </c>
      <c r="E107" s="17">
        <f>SUM(E3:E106)</f>
        <v>1844914.2699999998</v>
      </c>
      <c r="F107" s="17">
        <f>SUM(F3:F106)</f>
        <v>1837114.8299999996</v>
      </c>
      <c r="G107" s="17">
        <f>SUM(G3:G106)</f>
        <v>5386593.4900000012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Gilroy</dc:creator>
  <cp:lastModifiedBy>Tracy Loach</cp:lastModifiedBy>
  <dcterms:created xsi:type="dcterms:W3CDTF">2019-12-05T13:20:44Z</dcterms:created>
  <dcterms:modified xsi:type="dcterms:W3CDTF">2019-12-06T12:55:53Z</dcterms:modified>
</cp:coreProperties>
</file>