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Information Governance\FOIA Requests\2020\21100\21121 Lawrence\"/>
    </mc:Choice>
  </mc:AlternateContent>
  <bookViews>
    <workbookView xWindow="-120" yWindow="-120" windowWidth="20730" windowHeight="11160"/>
  </bookViews>
  <sheets>
    <sheet name="Agency" sheetId="1" r:id="rId1"/>
    <sheet name="Casuals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D12" i="2"/>
  <c r="D11" i="2"/>
  <c r="D10" i="2"/>
  <c r="D9" i="2"/>
  <c r="D8" i="2"/>
  <c r="D7" i="2"/>
  <c r="D6" i="2"/>
  <c r="D5" i="2"/>
  <c r="D4" i="2"/>
  <c r="D3" i="2"/>
  <c r="C3" i="2"/>
  <c r="C4" i="2"/>
  <c r="C5" i="2"/>
  <c r="C6" i="2"/>
  <c r="C7" i="2"/>
  <c r="C8" i="2"/>
  <c r="C9" i="2"/>
  <c r="C10" i="2"/>
  <c r="C11" i="2"/>
  <c r="C12" i="2"/>
  <c r="C13" i="2"/>
  <c r="C2" i="2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<sst xmlns="http://schemas.openxmlformats.org/spreadsheetml/2006/main" count="117" uniqueCount="20">
  <si>
    <t>Row Labels</t>
  </si>
  <si>
    <t>Admin &amp; Clerical</t>
  </si>
  <si>
    <t>Education Qualified</t>
  </si>
  <si>
    <t>Finance</t>
  </si>
  <si>
    <t>IT</t>
  </si>
  <si>
    <t>Legal</t>
  </si>
  <si>
    <t>Management/Projects/Interims</t>
  </si>
  <si>
    <t>Manual Labour</t>
  </si>
  <si>
    <t>Social Care &amp; Health - Non Qualfied</t>
  </si>
  <si>
    <t>Social Care &amp; Health - Qualified</t>
  </si>
  <si>
    <t>Trades &amp; Operatives</t>
  </si>
  <si>
    <t>Job Category</t>
  </si>
  <si>
    <t>2019 Gross Invoice Value</t>
  </si>
  <si>
    <t>Tax Period</t>
  </si>
  <si>
    <t>Grand Total</t>
  </si>
  <si>
    <t>Sum of 2019 Gross Invoice Value</t>
  </si>
  <si>
    <t>Increase/Decrease %</t>
  </si>
  <si>
    <t>Net Pay to Employees</t>
  </si>
  <si>
    <t>Plus On Costs</t>
  </si>
  <si>
    <t>Increase/ Decrease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</si>
</sst>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3" fillId="2" borderId="1" xfId="0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3" fillId="2" borderId="1" xfId="0" applyNumberFormat="1" applyFont="1" applyFill="1" applyBorder="1" applyAlignment="1">
      <alignment horizontal="left" wrapText="1"/>
    </xf>
    <xf numFmtId="0" fontId="0" fillId="0" borderId="0" xfId="0" pivotButton="1" applyAlignment="1">
      <alignment horizontal="left"/>
    </xf>
    <xf numFmtId="164" fontId="0" fillId="0" borderId="0" xfId="0" applyNumberFormat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10" fontId="0" fillId="0" borderId="0" xfId="0" applyNumberFormat="1" applyAlignment="1">
      <alignment horizontal="left"/>
    </xf>
    <xf numFmtId="0" fontId="3" fillId="2" borderId="1" xfId="0" applyFont="1" applyFill="1" applyBorder="1" applyAlignment="1">
      <alignment horizontal="left" wrapText="1"/>
    </xf>
    <xf numFmtId="9" fontId="0" fillId="0" borderId="0" xfId="1" applyFont="1"/>
  </cellXfs>
  <cellStyles count="2">
    <cellStyle name="Normal" xfId="0" builtinId="0"/>
    <cellStyle name="Percent" xfId="1" builtinId="5"/>
  </cellStyles>
  <dxfs count="9"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numFmt numFmtId="164" formatCode="&quot;£&quot;#,##0.00"/>
    </dxf>
    <dxf>
      <numFmt numFmtId="164" formatCode="&quot;£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nnah Pout" refreshedDate="44040.424371412038" createdVersion="6" refreshedVersion="6" minRefreshableVersion="3" recordCount="106">
  <cacheSource type="worksheet">
    <worksheetSource ref="A1:C107" sheet="Agency"/>
  </cacheSource>
  <cacheFields count="3">
    <cacheField name="Job Category" numFmtId="0">
      <sharedItems count="10">
        <s v="Admin &amp; Clerical"/>
        <s v="Education Qualified"/>
        <s v="Finance"/>
        <s v="IT"/>
        <s v="Legal"/>
        <s v="Management/Projects/Interims"/>
        <s v="Manual Labour"/>
        <s v="Social Care &amp; Health - Non Qualfied"/>
        <s v="Social Care &amp; Health - Qualified"/>
        <s v="Trades &amp; Operatives"/>
      </sharedItems>
    </cacheField>
    <cacheField name="Tax Period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2019 Gross Invoice Value" numFmtId="164">
      <sharedItems containsSemiMixedTypes="0" containsString="0" containsNumber="1" minValue="-2431.71" maxValue="361901.65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">
  <r>
    <x v="0"/>
    <x v="0"/>
    <n v="58574.45"/>
  </r>
  <r>
    <x v="0"/>
    <x v="1"/>
    <n v="56239.509999999995"/>
  </r>
  <r>
    <x v="0"/>
    <x v="2"/>
    <n v="81620.370000000024"/>
  </r>
  <r>
    <x v="0"/>
    <x v="3"/>
    <n v="65224.57"/>
  </r>
  <r>
    <x v="0"/>
    <x v="4"/>
    <n v="59489.84"/>
  </r>
  <r>
    <x v="0"/>
    <x v="5"/>
    <n v="66534.62999999999"/>
  </r>
  <r>
    <x v="0"/>
    <x v="6"/>
    <n v="50082.790000000015"/>
  </r>
  <r>
    <x v="0"/>
    <x v="7"/>
    <n v="21329.169999999991"/>
  </r>
  <r>
    <x v="0"/>
    <x v="8"/>
    <n v="12671.78"/>
  </r>
  <r>
    <x v="0"/>
    <x v="9"/>
    <n v="10644.339999999998"/>
  </r>
  <r>
    <x v="0"/>
    <x v="10"/>
    <n v="13983.470000000001"/>
  </r>
  <r>
    <x v="0"/>
    <x v="11"/>
    <n v="26610.82"/>
  </r>
  <r>
    <x v="1"/>
    <x v="0"/>
    <n v="13575.81"/>
  </r>
  <r>
    <x v="1"/>
    <x v="1"/>
    <n v="15542.34"/>
  </r>
  <r>
    <x v="1"/>
    <x v="2"/>
    <n v="21183.53"/>
  </r>
  <r>
    <x v="1"/>
    <x v="3"/>
    <n v="13442.59"/>
  </r>
  <r>
    <x v="1"/>
    <x v="4"/>
    <n v="7658.88"/>
  </r>
  <r>
    <x v="1"/>
    <x v="5"/>
    <n v="12465.48"/>
  </r>
  <r>
    <x v="1"/>
    <x v="6"/>
    <n v="6418.2699999999995"/>
  </r>
  <r>
    <x v="1"/>
    <x v="7"/>
    <n v="12493.380000000001"/>
  </r>
  <r>
    <x v="1"/>
    <x v="8"/>
    <n v="12972.89"/>
  </r>
  <r>
    <x v="1"/>
    <x v="9"/>
    <n v="4283.47"/>
  </r>
  <r>
    <x v="1"/>
    <x v="10"/>
    <n v="22903.599999999999"/>
  </r>
  <r>
    <x v="1"/>
    <x v="11"/>
    <n v="-2431.71"/>
  </r>
  <r>
    <x v="2"/>
    <x v="0"/>
    <n v="3805.68"/>
  </r>
  <r>
    <x v="2"/>
    <x v="1"/>
    <n v="3239.93"/>
  </r>
  <r>
    <x v="2"/>
    <x v="2"/>
    <n v="4247.12"/>
  </r>
  <r>
    <x v="2"/>
    <x v="3"/>
    <n v="3805.65"/>
  </r>
  <r>
    <x v="2"/>
    <x v="4"/>
    <n v="2663.15"/>
  </r>
  <r>
    <x v="2"/>
    <x v="5"/>
    <n v="4505.3900000000003"/>
  </r>
  <r>
    <x v="2"/>
    <x v="6"/>
    <n v="3026.86"/>
  </r>
  <r>
    <x v="2"/>
    <x v="7"/>
    <n v="4304.3500000000004"/>
  </r>
  <r>
    <x v="2"/>
    <x v="8"/>
    <n v="4118.32"/>
  </r>
  <r>
    <x v="2"/>
    <x v="9"/>
    <n v="3522.77"/>
  </r>
  <r>
    <x v="2"/>
    <x v="10"/>
    <n v="4267.18"/>
  </r>
  <r>
    <x v="2"/>
    <x v="11"/>
    <n v="5348.85"/>
  </r>
  <r>
    <x v="3"/>
    <x v="0"/>
    <n v="3214.15"/>
  </r>
  <r>
    <x v="3"/>
    <x v="1"/>
    <n v="4803.74"/>
  </r>
  <r>
    <x v="3"/>
    <x v="2"/>
    <n v="7937.84"/>
  </r>
  <r>
    <x v="3"/>
    <x v="3"/>
    <n v="7899.52"/>
  </r>
  <r>
    <x v="3"/>
    <x v="4"/>
    <n v="5055.12"/>
  </r>
  <r>
    <x v="3"/>
    <x v="5"/>
    <n v="8050.79"/>
  </r>
  <r>
    <x v="3"/>
    <x v="6"/>
    <n v="5880.14"/>
  </r>
  <r>
    <x v="3"/>
    <x v="7"/>
    <n v="6632.2"/>
  </r>
  <r>
    <x v="3"/>
    <x v="8"/>
    <n v="3841.51"/>
  </r>
  <r>
    <x v="4"/>
    <x v="1"/>
    <n v="1434.86"/>
  </r>
  <r>
    <x v="4"/>
    <x v="2"/>
    <n v="10043.98"/>
  </r>
  <r>
    <x v="4"/>
    <x v="3"/>
    <n v="5674.2"/>
  </r>
  <r>
    <x v="4"/>
    <x v="5"/>
    <n v="6781.04"/>
  </r>
  <r>
    <x v="5"/>
    <x v="0"/>
    <n v="25835.74"/>
  </r>
  <r>
    <x v="5"/>
    <x v="1"/>
    <n v="27124.020000000004"/>
  </r>
  <r>
    <x v="5"/>
    <x v="2"/>
    <n v="30948.100000000002"/>
  </r>
  <r>
    <x v="5"/>
    <x v="3"/>
    <n v="20960.66"/>
  </r>
  <r>
    <x v="5"/>
    <x v="4"/>
    <n v="8864.67"/>
  </r>
  <r>
    <x v="5"/>
    <x v="5"/>
    <n v="7517.66"/>
  </r>
  <r>
    <x v="5"/>
    <x v="6"/>
    <n v="13247.86"/>
  </r>
  <r>
    <x v="5"/>
    <x v="7"/>
    <n v="22853.309999999998"/>
  </r>
  <r>
    <x v="5"/>
    <x v="8"/>
    <n v="16419.349999999999"/>
  </r>
  <r>
    <x v="5"/>
    <x v="9"/>
    <n v="10714.07"/>
  </r>
  <r>
    <x v="5"/>
    <x v="10"/>
    <n v="23681.010000000002"/>
  </r>
  <r>
    <x v="5"/>
    <x v="11"/>
    <n v="13732.099999999999"/>
  </r>
  <r>
    <x v="6"/>
    <x v="0"/>
    <n v="883.13"/>
  </r>
  <r>
    <x v="6"/>
    <x v="1"/>
    <n v="1025.73"/>
  </r>
  <r>
    <x v="6"/>
    <x v="2"/>
    <n v="1911.22"/>
  </r>
  <r>
    <x v="6"/>
    <x v="3"/>
    <n v="2076.04"/>
  </r>
  <r>
    <x v="6"/>
    <x v="4"/>
    <n v="249.56"/>
  </r>
  <r>
    <x v="6"/>
    <x v="8"/>
    <n v="2623.32"/>
  </r>
  <r>
    <x v="6"/>
    <x v="9"/>
    <n v="2057.6"/>
  </r>
  <r>
    <x v="6"/>
    <x v="10"/>
    <n v="2477.5"/>
  </r>
  <r>
    <x v="6"/>
    <x v="11"/>
    <n v="3157.9"/>
  </r>
  <r>
    <x v="7"/>
    <x v="0"/>
    <n v="55186.74"/>
  </r>
  <r>
    <x v="7"/>
    <x v="1"/>
    <n v="49269.440000000017"/>
  </r>
  <r>
    <x v="7"/>
    <x v="2"/>
    <n v="51112.99"/>
  </r>
  <r>
    <x v="7"/>
    <x v="3"/>
    <n v="45602.80000000001"/>
  </r>
  <r>
    <x v="7"/>
    <x v="4"/>
    <n v="42512.30999999999"/>
  </r>
  <r>
    <x v="7"/>
    <x v="5"/>
    <n v="51102.43"/>
  </r>
  <r>
    <x v="7"/>
    <x v="6"/>
    <n v="36015.229999999996"/>
  </r>
  <r>
    <x v="7"/>
    <x v="7"/>
    <n v="35674.810000000005"/>
  </r>
  <r>
    <x v="7"/>
    <x v="8"/>
    <n v="47776.79"/>
  </r>
  <r>
    <x v="7"/>
    <x v="9"/>
    <n v="32159.480000000003"/>
  </r>
  <r>
    <x v="7"/>
    <x v="10"/>
    <n v="37408.71"/>
  </r>
  <r>
    <x v="7"/>
    <x v="11"/>
    <n v="42718.14"/>
  </r>
  <r>
    <x v="8"/>
    <x v="0"/>
    <n v="238673.11000000002"/>
  </r>
  <r>
    <x v="8"/>
    <x v="1"/>
    <n v="266731.24"/>
  </r>
  <r>
    <x v="8"/>
    <x v="2"/>
    <n v="350630.66999999993"/>
  </r>
  <r>
    <x v="8"/>
    <x v="3"/>
    <n v="291653.4800000001"/>
  </r>
  <r>
    <x v="8"/>
    <x v="4"/>
    <n v="272602.49000000005"/>
  </r>
  <r>
    <x v="8"/>
    <x v="5"/>
    <n v="361901.6500000002"/>
  </r>
  <r>
    <x v="8"/>
    <x v="6"/>
    <n v="293801.90000000002"/>
  </r>
  <r>
    <x v="8"/>
    <x v="7"/>
    <n v="278559.53000000003"/>
  </r>
  <r>
    <x v="8"/>
    <x v="8"/>
    <n v="308812.51"/>
  </r>
  <r>
    <x v="8"/>
    <x v="9"/>
    <n v="239214.26000000004"/>
  </r>
  <r>
    <x v="8"/>
    <x v="10"/>
    <n v="275262.13"/>
  </r>
  <r>
    <x v="8"/>
    <x v="11"/>
    <n v="329599.40000000002"/>
  </r>
  <r>
    <x v="9"/>
    <x v="0"/>
    <n v="12212.620000000003"/>
  </r>
  <r>
    <x v="9"/>
    <x v="1"/>
    <n v="11946.969999999998"/>
  </r>
  <r>
    <x v="9"/>
    <x v="2"/>
    <n v="11690.31"/>
  </r>
  <r>
    <x v="9"/>
    <x v="3"/>
    <n v="9925.3199999999979"/>
  </r>
  <r>
    <x v="9"/>
    <x v="4"/>
    <n v="4608.4399999999996"/>
  </r>
  <r>
    <x v="9"/>
    <x v="5"/>
    <n v="10486.22"/>
  </r>
  <r>
    <x v="9"/>
    <x v="6"/>
    <n v="7283.53"/>
  </r>
  <r>
    <x v="9"/>
    <x v="7"/>
    <n v="10918.97"/>
  </r>
  <r>
    <x v="9"/>
    <x v="8"/>
    <n v="16795.8"/>
  </r>
  <r>
    <x v="9"/>
    <x v="9"/>
    <n v="10294.92"/>
  </r>
  <r>
    <x v="9"/>
    <x v="10"/>
    <n v="12556.85"/>
  </r>
  <r>
    <x v="9"/>
    <x v="11"/>
    <n v="14404.97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1:H14" firstHeaderRow="1" firstDataRow="1" firstDataCol="1"/>
  <pivotFields count="3">
    <pivotField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164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2019 Gross Invoice Value" fld="2" baseField="0" baseItem="0" numFmtId="164"/>
  </dataFields>
  <formats count="9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71" workbookViewId="0">
      <selection activeCell="E11" sqref="E11"/>
    </sheetView>
  </sheetViews>
  <sheetFormatPr defaultRowHeight="15" x14ac:dyDescent="0.25"/>
  <cols>
    <col min="1" max="1" width="32.85546875" style="1" bestFit="1" customWidth="1"/>
    <col min="2" max="2" width="7.85546875" style="4" bestFit="1" customWidth="1"/>
    <col min="3" max="3" width="11.140625" style="4" bestFit="1" customWidth="1"/>
    <col min="4" max="6" width="9.140625" style="1"/>
    <col min="7" max="7" width="13.140625" style="1" bestFit="1" customWidth="1"/>
    <col min="8" max="8" width="15.5703125" style="4" customWidth="1"/>
    <col min="9" max="9" width="9.140625" style="1"/>
  </cols>
  <sheetData>
    <row r="1" spans="1:9" ht="45" x14ac:dyDescent="0.25">
      <c r="A1" s="3" t="s">
        <v>11</v>
      </c>
      <c r="B1" s="3" t="s">
        <v>13</v>
      </c>
      <c r="C1" s="5" t="s">
        <v>12</v>
      </c>
      <c r="G1" s="6" t="s">
        <v>0</v>
      </c>
      <c r="H1" s="7" t="s">
        <v>15</v>
      </c>
      <c r="I1" s="8" t="s">
        <v>16</v>
      </c>
    </row>
    <row r="2" spans="1:9" x14ac:dyDescent="0.25">
      <c r="A2" s="9" t="s">
        <v>1</v>
      </c>
      <c r="B2" s="1">
        <v>1</v>
      </c>
      <c r="C2" s="4">
        <v>58574.45</v>
      </c>
      <c r="G2" s="1">
        <v>1</v>
      </c>
      <c r="H2" s="4">
        <v>411961.43</v>
      </c>
    </row>
    <row r="3" spans="1:9" x14ac:dyDescent="0.25">
      <c r="A3" s="9" t="s">
        <v>1</v>
      </c>
      <c r="B3" s="1">
        <v>2</v>
      </c>
      <c r="C3" s="4">
        <v>56239.509999999995</v>
      </c>
      <c r="G3" s="1">
        <v>2</v>
      </c>
      <c r="H3" s="4">
        <v>437357.77999999997</v>
      </c>
      <c r="I3" s="10">
        <f>1-GETPIVOTDATA("2019 Gross Invoice Value",$G$1,"Tax Period",1)/GETPIVOTDATA("2019 Gross Invoice Value",$G$1,"Tax Period",2)</f>
        <v>5.8067676308399041E-2</v>
      </c>
    </row>
    <row r="4" spans="1:9" x14ac:dyDescent="0.25">
      <c r="A4" s="9" t="s">
        <v>1</v>
      </c>
      <c r="B4" s="1">
        <v>3</v>
      </c>
      <c r="C4" s="4">
        <v>81620.370000000024</v>
      </c>
      <c r="G4" s="1">
        <v>3</v>
      </c>
      <c r="H4" s="4">
        <v>571326.13</v>
      </c>
      <c r="I4" s="10">
        <f>1-GETPIVOTDATA("2019 Gross Invoice Value",$G$1,"Tax Period",2)/GETPIVOTDATA("2019 Gross Invoice Value",$G$1,"Tax Period",3)</f>
        <v>0.23448664950787401</v>
      </c>
    </row>
    <row r="5" spans="1:9" x14ac:dyDescent="0.25">
      <c r="A5" s="9" t="s">
        <v>1</v>
      </c>
      <c r="B5" s="1">
        <v>4</v>
      </c>
      <c r="C5" s="4">
        <v>65224.57</v>
      </c>
      <c r="G5" s="1">
        <v>4</v>
      </c>
      <c r="H5" s="4">
        <v>466264.83000000013</v>
      </c>
      <c r="I5" s="10">
        <f>1-GETPIVOTDATA("2019 Gross Invoice Value",$G$1,"Tax Period",3)/GETPIVOTDATA("2019 Gross Invoice Value",$G$1,"Tax Period",4)</f>
        <v>-0.22532537999917301</v>
      </c>
    </row>
    <row r="6" spans="1:9" x14ac:dyDescent="0.25">
      <c r="A6" s="9" t="s">
        <v>1</v>
      </c>
      <c r="B6" s="1">
        <v>5</v>
      </c>
      <c r="C6" s="4">
        <v>59489.84</v>
      </c>
      <c r="G6" s="1">
        <v>5</v>
      </c>
      <c r="H6" s="4">
        <v>403704.46</v>
      </c>
      <c r="I6" s="10">
        <f>1-GETPIVOTDATA("2019 Gross Invoice Value",$G$1,"Tax Period",4)/GETPIVOTDATA("2019 Gross Invoice Value",$G$1,"Tax Period",5)</f>
        <v>-0.15496576381643168</v>
      </c>
    </row>
    <row r="7" spans="1:9" x14ac:dyDescent="0.25">
      <c r="A7" s="9" t="s">
        <v>1</v>
      </c>
      <c r="B7" s="1">
        <v>6</v>
      </c>
      <c r="C7" s="4">
        <v>66534.62999999999</v>
      </c>
      <c r="G7" s="1">
        <v>6</v>
      </c>
      <c r="H7" s="4">
        <v>529345.29000000015</v>
      </c>
      <c r="I7" s="10">
        <f>1-GETPIVOTDATA("2019 Gross Invoice Value",$G$1,"Tax Period",5)/GETPIVOTDATA("2019 Gross Invoice Value",$G$1,"Tax Period",6)</f>
        <v>0.23735137040701748</v>
      </c>
    </row>
    <row r="8" spans="1:9" x14ac:dyDescent="0.25">
      <c r="A8" s="9" t="s">
        <v>1</v>
      </c>
      <c r="B8" s="1">
        <v>7</v>
      </c>
      <c r="C8" s="4">
        <v>50082.790000000015</v>
      </c>
      <c r="G8" s="1">
        <v>7</v>
      </c>
      <c r="H8" s="4">
        <v>415756.58000000007</v>
      </c>
      <c r="I8" s="10">
        <f>1-GETPIVOTDATA("2019 Gross Invoice Value",$G$1,"Tax Period",6)/GETPIVOTDATA("2019 Gross Invoice Value",$G$1,"Tax Period",7)</f>
        <v>-0.27320965070474656</v>
      </c>
    </row>
    <row r="9" spans="1:9" x14ac:dyDescent="0.25">
      <c r="A9" s="9" t="s">
        <v>1</v>
      </c>
      <c r="B9" s="1">
        <v>8</v>
      </c>
      <c r="C9" s="4">
        <v>21329.169999999991</v>
      </c>
      <c r="G9" s="1">
        <v>8</v>
      </c>
      <c r="H9" s="4">
        <v>392765.72</v>
      </c>
      <c r="I9" s="10">
        <f>1-GETPIVOTDATA("2019 Gross Invoice Value",$G$1,"Tax Period",7)/GETPIVOTDATA("2019 Gross Invoice Value",$G$1,"Tax Period",8)</f>
        <v>-5.8535811119158065E-2</v>
      </c>
    </row>
    <row r="10" spans="1:9" x14ac:dyDescent="0.25">
      <c r="A10" s="9" t="s">
        <v>1</v>
      </c>
      <c r="B10" s="1">
        <v>9</v>
      </c>
      <c r="C10" s="4">
        <v>12671.78</v>
      </c>
      <c r="G10" s="1">
        <v>9</v>
      </c>
      <c r="H10" s="4">
        <v>426032.26999999996</v>
      </c>
      <c r="I10" s="10">
        <f>1-GETPIVOTDATA("2019 Gross Invoice Value",$G$1,"Tax Period",8)/GETPIVOTDATA("2019 Gross Invoice Value",$G$1,"Tax Period",9)</f>
        <v>7.8084577959317447E-2</v>
      </c>
    </row>
    <row r="11" spans="1:9" x14ac:dyDescent="0.25">
      <c r="A11" s="9" t="s">
        <v>1</v>
      </c>
      <c r="B11" s="1">
        <v>10</v>
      </c>
      <c r="C11" s="4">
        <v>10644.339999999998</v>
      </c>
      <c r="G11" s="1">
        <v>10</v>
      </c>
      <c r="H11" s="4">
        <v>312890.91000000003</v>
      </c>
      <c r="I11" s="10">
        <f>1-GETPIVOTDATA("2019 Gross Invoice Value",$G$1,"Tax Period",9)/GETPIVOTDATA("2019 Gross Invoice Value",$G$1,"Tax Period",10)</f>
        <v>-0.36160002219303822</v>
      </c>
    </row>
    <row r="12" spans="1:9" x14ac:dyDescent="0.25">
      <c r="A12" s="9" t="s">
        <v>1</v>
      </c>
      <c r="B12" s="1">
        <v>11</v>
      </c>
      <c r="C12" s="4">
        <v>13983.470000000001</v>
      </c>
      <c r="G12" s="1">
        <v>11</v>
      </c>
      <c r="H12" s="4">
        <v>392540.44999999995</v>
      </c>
      <c r="I12" s="10">
        <f>1-GETPIVOTDATA("2019 Gross Invoice Value",$G$1,"Tax Period",10)/GETPIVOTDATA("2019 Gross Invoice Value",$G$1,"Tax Period",11)</f>
        <v>0.20290785319067095</v>
      </c>
    </row>
    <row r="13" spans="1:9" x14ac:dyDescent="0.25">
      <c r="A13" s="9" t="s">
        <v>1</v>
      </c>
      <c r="B13" s="1">
        <v>12</v>
      </c>
      <c r="C13" s="4">
        <v>26610.82</v>
      </c>
      <c r="G13" s="1">
        <v>12</v>
      </c>
      <c r="H13" s="4">
        <v>433140.47</v>
      </c>
      <c r="I13" s="10">
        <f>1-GETPIVOTDATA("2019 Gross Invoice Value",$G$1,"Tax Period",11)/GETPIVOTDATA("2019 Gross Invoice Value",$G$1,"Tax Period",12)</f>
        <v>9.3734071997474633E-2</v>
      </c>
    </row>
    <row r="14" spans="1:9" x14ac:dyDescent="0.25">
      <c r="A14" s="9" t="s">
        <v>2</v>
      </c>
      <c r="B14" s="1">
        <v>1</v>
      </c>
      <c r="C14" s="4">
        <v>13575.81</v>
      </c>
      <c r="G14" s="1" t="s">
        <v>14</v>
      </c>
      <c r="H14" s="4">
        <v>5193086.3199999994</v>
      </c>
    </row>
    <row r="15" spans="1:9" x14ac:dyDescent="0.25">
      <c r="A15" s="9" t="s">
        <v>2</v>
      </c>
      <c r="B15" s="1">
        <v>2</v>
      </c>
      <c r="C15" s="4">
        <v>15542.34</v>
      </c>
    </row>
    <row r="16" spans="1:9" x14ac:dyDescent="0.25">
      <c r="A16" s="9" t="s">
        <v>2</v>
      </c>
      <c r="B16" s="1">
        <v>3</v>
      </c>
      <c r="C16" s="4">
        <v>21183.53</v>
      </c>
    </row>
    <row r="17" spans="1:3" x14ac:dyDescent="0.25">
      <c r="A17" s="9" t="s">
        <v>2</v>
      </c>
      <c r="B17" s="1">
        <v>4</v>
      </c>
      <c r="C17" s="4">
        <v>13442.59</v>
      </c>
    </row>
    <row r="18" spans="1:3" x14ac:dyDescent="0.25">
      <c r="A18" s="9" t="s">
        <v>2</v>
      </c>
      <c r="B18" s="1">
        <v>5</v>
      </c>
      <c r="C18" s="4">
        <v>7658.88</v>
      </c>
    </row>
    <row r="19" spans="1:3" x14ac:dyDescent="0.25">
      <c r="A19" s="9" t="s">
        <v>2</v>
      </c>
      <c r="B19" s="1">
        <v>6</v>
      </c>
      <c r="C19" s="4">
        <v>12465.48</v>
      </c>
    </row>
    <row r="20" spans="1:3" x14ac:dyDescent="0.25">
      <c r="A20" s="9" t="s">
        <v>2</v>
      </c>
      <c r="B20" s="1">
        <v>7</v>
      </c>
      <c r="C20" s="4">
        <v>6418.2699999999995</v>
      </c>
    </row>
    <row r="21" spans="1:3" x14ac:dyDescent="0.25">
      <c r="A21" s="9" t="s">
        <v>2</v>
      </c>
      <c r="B21" s="1">
        <v>8</v>
      </c>
      <c r="C21" s="4">
        <v>12493.380000000001</v>
      </c>
    </row>
    <row r="22" spans="1:3" x14ac:dyDescent="0.25">
      <c r="A22" s="9" t="s">
        <v>2</v>
      </c>
      <c r="B22" s="1">
        <v>9</v>
      </c>
      <c r="C22" s="4">
        <v>12972.89</v>
      </c>
    </row>
    <row r="23" spans="1:3" x14ac:dyDescent="0.25">
      <c r="A23" s="9" t="s">
        <v>2</v>
      </c>
      <c r="B23" s="1">
        <v>10</v>
      </c>
      <c r="C23" s="4">
        <v>4283.47</v>
      </c>
    </row>
    <row r="24" spans="1:3" x14ac:dyDescent="0.25">
      <c r="A24" s="9" t="s">
        <v>2</v>
      </c>
      <c r="B24" s="1">
        <v>11</v>
      </c>
      <c r="C24" s="4">
        <v>22903.599999999999</v>
      </c>
    </row>
    <row r="25" spans="1:3" x14ac:dyDescent="0.25">
      <c r="A25" s="9" t="s">
        <v>2</v>
      </c>
      <c r="B25" s="1">
        <v>12</v>
      </c>
      <c r="C25" s="4">
        <v>-2431.71</v>
      </c>
    </row>
    <row r="26" spans="1:3" x14ac:dyDescent="0.25">
      <c r="A26" s="9" t="s">
        <v>3</v>
      </c>
      <c r="B26" s="1">
        <v>1</v>
      </c>
      <c r="C26" s="4">
        <v>3805.68</v>
      </c>
    </row>
    <row r="27" spans="1:3" x14ac:dyDescent="0.25">
      <c r="A27" s="9" t="s">
        <v>3</v>
      </c>
      <c r="B27" s="1">
        <v>2</v>
      </c>
      <c r="C27" s="4">
        <v>3239.93</v>
      </c>
    </row>
    <row r="28" spans="1:3" x14ac:dyDescent="0.25">
      <c r="A28" s="9" t="s">
        <v>3</v>
      </c>
      <c r="B28" s="1">
        <v>3</v>
      </c>
      <c r="C28" s="4">
        <v>4247.12</v>
      </c>
    </row>
    <row r="29" spans="1:3" x14ac:dyDescent="0.25">
      <c r="A29" s="9" t="s">
        <v>3</v>
      </c>
      <c r="B29" s="1">
        <v>4</v>
      </c>
      <c r="C29" s="4">
        <v>3805.65</v>
      </c>
    </row>
    <row r="30" spans="1:3" x14ac:dyDescent="0.25">
      <c r="A30" s="9" t="s">
        <v>3</v>
      </c>
      <c r="B30" s="1">
        <v>5</v>
      </c>
      <c r="C30" s="4">
        <v>2663.15</v>
      </c>
    </row>
    <row r="31" spans="1:3" x14ac:dyDescent="0.25">
      <c r="A31" s="9" t="s">
        <v>3</v>
      </c>
      <c r="B31" s="1">
        <v>6</v>
      </c>
      <c r="C31" s="4">
        <v>4505.3900000000003</v>
      </c>
    </row>
    <row r="32" spans="1:3" x14ac:dyDescent="0.25">
      <c r="A32" s="9" t="s">
        <v>3</v>
      </c>
      <c r="B32" s="1">
        <v>7</v>
      </c>
      <c r="C32" s="4">
        <v>3026.86</v>
      </c>
    </row>
    <row r="33" spans="1:3" x14ac:dyDescent="0.25">
      <c r="A33" s="9" t="s">
        <v>3</v>
      </c>
      <c r="B33" s="1">
        <v>8</v>
      </c>
      <c r="C33" s="4">
        <v>4304.3500000000004</v>
      </c>
    </row>
    <row r="34" spans="1:3" x14ac:dyDescent="0.25">
      <c r="A34" s="9" t="s">
        <v>3</v>
      </c>
      <c r="B34" s="1">
        <v>9</v>
      </c>
      <c r="C34" s="4">
        <v>4118.32</v>
      </c>
    </row>
    <row r="35" spans="1:3" x14ac:dyDescent="0.25">
      <c r="A35" s="9" t="s">
        <v>3</v>
      </c>
      <c r="B35" s="1">
        <v>10</v>
      </c>
      <c r="C35" s="4">
        <v>3522.77</v>
      </c>
    </row>
    <row r="36" spans="1:3" x14ac:dyDescent="0.25">
      <c r="A36" s="9" t="s">
        <v>3</v>
      </c>
      <c r="B36" s="1">
        <v>11</v>
      </c>
      <c r="C36" s="4">
        <v>4267.18</v>
      </c>
    </row>
    <row r="37" spans="1:3" x14ac:dyDescent="0.25">
      <c r="A37" s="9" t="s">
        <v>3</v>
      </c>
      <c r="B37" s="1">
        <v>12</v>
      </c>
      <c r="C37" s="4">
        <v>5348.85</v>
      </c>
    </row>
    <row r="38" spans="1:3" x14ac:dyDescent="0.25">
      <c r="A38" s="9" t="s">
        <v>4</v>
      </c>
      <c r="B38" s="1">
        <v>1</v>
      </c>
      <c r="C38" s="4">
        <v>3214.15</v>
      </c>
    </row>
    <row r="39" spans="1:3" x14ac:dyDescent="0.25">
      <c r="A39" s="9" t="s">
        <v>4</v>
      </c>
      <c r="B39" s="1">
        <v>2</v>
      </c>
      <c r="C39" s="4">
        <v>4803.74</v>
      </c>
    </row>
    <row r="40" spans="1:3" x14ac:dyDescent="0.25">
      <c r="A40" s="9" t="s">
        <v>4</v>
      </c>
      <c r="B40" s="1">
        <v>3</v>
      </c>
      <c r="C40" s="4">
        <v>7937.84</v>
      </c>
    </row>
    <row r="41" spans="1:3" x14ac:dyDescent="0.25">
      <c r="A41" s="9" t="s">
        <v>4</v>
      </c>
      <c r="B41" s="1">
        <v>4</v>
      </c>
      <c r="C41" s="4">
        <v>7899.52</v>
      </c>
    </row>
    <row r="42" spans="1:3" x14ac:dyDescent="0.25">
      <c r="A42" s="9" t="s">
        <v>4</v>
      </c>
      <c r="B42" s="1">
        <v>5</v>
      </c>
      <c r="C42" s="4">
        <v>5055.12</v>
      </c>
    </row>
    <row r="43" spans="1:3" x14ac:dyDescent="0.25">
      <c r="A43" s="9" t="s">
        <v>4</v>
      </c>
      <c r="B43" s="1">
        <v>6</v>
      </c>
      <c r="C43" s="4">
        <v>8050.79</v>
      </c>
    </row>
    <row r="44" spans="1:3" x14ac:dyDescent="0.25">
      <c r="A44" s="9" t="s">
        <v>4</v>
      </c>
      <c r="B44" s="1">
        <v>7</v>
      </c>
      <c r="C44" s="4">
        <v>5880.14</v>
      </c>
    </row>
    <row r="45" spans="1:3" x14ac:dyDescent="0.25">
      <c r="A45" s="9" t="s">
        <v>4</v>
      </c>
      <c r="B45" s="1">
        <v>8</v>
      </c>
      <c r="C45" s="4">
        <v>6632.2</v>
      </c>
    </row>
    <row r="46" spans="1:3" x14ac:dyDescent="0.25">
      <c r="A46" s="9" t="s">
        <v>4</v>
      </c>
      <c r="B46" s="1">
        <v>9</v>
      </c>
      <c r="C46" s="4">
        <v>3841.51</v>
      </c>
    </row>
    <row r="47" spans="1:3" x14ac:dyDescent="0.25">
      <c r="A47" s="9" t="s">
        <v>5</v>
      </c>
      <c r="B47" s="1">
        <v>2</v>
      </c>
      <c r="C47" s="4">
        <v>1434.86</v>
      </c>
    </row>
    <row r="48" spans="1:3" x14ac:dyDescent="0.25">
      <c r="A48" s="9" t="s">
        <v>5</v>
      </c>
      <c r="B48" s="1">
        <v>3</v>
      </c>
      <c r="C48" s="4">
        <v>10043.98</v>
      </c>
    </row>
    <row r="49" spans="1:3" x14ac:dyDescent="0.25">
      <c r="A49" s="9" t="s">
        <v>5</v>
      </c>
      <c r="B49" s="1">
        <v>4</v>
      </c>
      <c r="C49" s="4">
        <v>5674.2</v>
      </c>
    </row>
    <row r="50" spans="1:3" x14ac:dyDescent="0.25">
      <c r="A50" s="9" t="s">
        <v>5</v>
      </c>
      <c r="B50" s="1">
        <v>6</v>
      </c>
      <c r="C50" s="4">
        <v>6781.04</v>
      </c>
    </row>
    <row r="51" spans="1:3" x14ac:dyDescent="0.25">
      <c r="A51" s="9" t="s">
        <v>6</v>
      </c>
      <c r="B51" s="1">
        <v>1</v>
      </c>
      <c r="C51" s="4">
        <v>25835.74</v>
      </c>
    </row>
    <row r="52" spans="1:3" x14ac:dyDescent="0.25">
      <c r="A52" s="9" t="s">
        <v>6</v>
      </c>
      <c r="B52" s="1">
        <v>2</v>
      </c>
      <c r="C52" s="4">
        <v>27124.020000000004</v>
      </c>
    </row>
    <row r="53" spans="1:3" x14ac:dyDescent="0.25">
      <c r="A53" s="9" t="s">
        <v>6</v>
      </c>
      <c r="B53" s="1">
        <v>3</v>
      </c>
      <c r="C53" s="4">
        <v>30948.100000000002</v>
      </c>
    </row>
    <row r="54" spans="1:3" x14ac:dyDescent="0.25">
      <c r="A54" s="9" t="s">
        <v>6</v>
      </c>
      <c r="B54" s="1">
        <v>4</v>
      </c>
      <c r="C54" s="4">
        <v>20960.66</v>
      </c>
    </row>
    <row r="55" spans="1:3" x14ac:dyDescent="0.25">
      <c r="A55" s="9" t="s">
        <v>6</v>
      </c>
      <c r="B55" s="1">
        <v>5</v>
      </c>
      <c r="C55" s="4">
        <v>8864.67</v>
      </c>
    </row>
    <row r="56" spans="1:3" x14ac:dyDescent="0.25">
      <c r="A56" s="9" t="s">
        <v>6</v>
      </c>
      <c r="B56" s="1">
        <v>6</v>
      </c>
      <c r="C56" s="4">
        <v>7517.66</v>
      </c>
    </row>
    <row r="57" spans="1:3" x14ac:dyDescent="0.25">
      <c r="A57" s="9" t="s">
        <v>6</v>
      </c>
      <c r="B57" s="1">
        <v>7</v>
      </c>
      <c r="C57" s="4">
        <v>13247.86</v>
      </c>
    </row>
    <row r="58" spans="1:3" x14ac:dyDescent="0.25">
      <c r="A58" s="9" t="s">
        <v>6</v>
      </c>
      <c r="B58" s="1">
        <v>8</v>
      </c>
      <c r="C58" s="4">
        <v>22853.309999999998</v>
      </c>
    </row>
    <row r="59" spans="1:3" x14ac:dyDescent="0.25">
      <c r="A59" s="9" t="s">
        <v>6</v>
      </c>
      <c r="B59" s="1">
        <v>9</v>
      </c>
      <c r="C59" s="4">
        <v>16419.349999999999</v>
      </c>
    </row>
    <row r="60" spans="1:3" x14ac:dyDescent="0.25">
      <c r="A60" s="9" t="s">
        <v>6</v>
      </c>
      <c r="B60" s="1">
        <v>10</v>
      </c>
      <c r="C60" s="4">
        <v>10714.07</v>
      </c>
    </row>
    <row r="61" spans="1:3" x14ac:dyDescent="0.25">
      <c r="A61" s="9" t="s">
        <v>6</v>
      </c>
      <c r="B61" s="1">
        <v>11</v>
      </c>
      <c r="C61" s="4">
        <v>23681.010000000002</v>
      </c>
    </row>
    <row r="62" spans="1:3" x14ac:dyDescent="0.25">
      <c r="A62" s="9" t="s">
        <v>6</v>
      </c>
      <c r="B62" s="1">
        <v>12</v>
      </c>
      <c r="C62" s="4">
        <v>13732.099999999999</v>
      </c>
    </row>
    <row r="63" spans="1:3" x14ac:dyDescent="0.25">
      <c r="A63" s="9" t="s">
        <v>7</v>
      </c>
      <c r="B63" s="1">
        <v>1</v>
      </c>
      <c r="C63" s="4">
        <v>883.13</v>
      </c>
    </row>
    <row r="64" spans="1:3" x14ac:dyDescent="0.25">
      <c r="A64" s="9" t="s">
        <v>7</v>
      </c>
      <c r="B64" s="1">
        <v>2</v>
      </c>
      <c r="C64" s="4">
        <v>1025.73</v>
      </c>
    </row>
    <row r="65" spans="1:3" x14ac:dyDescent="0.25">
      <c r="A65" s="9" t="s">
        <v>7</v>
      </c>
      <c r="B65" s="1">
        <v>3</v>
      </c>
      <c r="C65" s="4">
        <v>1911.22</v>
      </c>
    </row>
    <row r="66" spans="1:3" x14ac:dyDescent="0.25">
      <c r="A66" s="9" t="s">
        <v>7</v>
      </c>
      <c r="B66" s="1">
        <v>4</v>
      </c>
      <c r="C66" s="4">
        <v>2076.04</v>
      </c>
    </row>
    <row r="67" spans="1:3" x14ac:dyDescent="0.25">
      <c r="A67" s="9" t="s">
        <v>7</v>
      </c>
      <c r="B67" s="1">
        <v>5</v>
      </c>
      <c r="C67" s="4">
        <v>249.56</v>
      </c>
    </row>
    <row r="68" spans="1:3" x14ac:dyDescent="0.25">
      <c r="A68" s="9" t="s">
        <v>7</v>
      </c>
      <c r="B68" s="1">
        <v>9</v>
      </c>
      <c r="C68" s="4">
        <v>2623.32</v>
      </c>
    </row>
    <row r="69" spans="1:3" x14ac:dyDescent="0.25">
      <c r="A69" s="9" t="s">
        <v>7</v>
      </c>
      <c r="B69" s="1">
        <v>10</v>
      </c>
      <c r="C69" s="4">
        <v>2057.6</v>
      </c>
    </row>
    <row r="70" spans="1:3" x14ac:dyDescent="0.25">
      <c r="A70" s="9" t="s">
        <v>7</v>
      </c>
      <c r="B70" s="1">
        <v>11</v>
      </c>
      <c r="C70" s="4">
        <v>2477.5</v>
      </c>
    </row>
    <row r="71" spans="1:3" x14ac:dyDescent="0.25">
      <c r="A71" s="9" t="s">
        <v>7</v>
      </c>
      <c r="B71" s="1">
        <v>12</v>
      </c>
      <c r="C71" s="4">
        <v>3157.9</v>
      </c>
    </row>
    <row r="72" spans="1:3" x14ac:dyDescent="0.25">
      <c r="A72" s="9" t="s">
        <v>8</v>
      </c>
      <c r="B72" s="1">
        <v>1</v>
      </c>
      <c r="C72" s="4">
        <v>55186.74</v>
      </c>
    </row>
    <row r="73" spans="1:3" x14ac:dyDescent="0.25">
      <c r="A73" s="9" t="s">
        <v>8</v>
      </c>
      <c r="B73" s="1">
        <v>2</v>
      </c>
      <c r="C73" s="4">
        <v>49269.440000000017</v>
      </c>
    </row>
    <row r="74" spans="1:3" x14ac:dyDescent="0.25">
      <c r="A74" s="9" t="s">
        <v>8</v>
      </c>
      <c r="B74" s="1">
        <v>3</v>
      </c>
      <c r="C74" s="4">
        <v>51112.99</v>
      </c>
    </row>
    <row r="75" spans="1:3" x14ac:dyDescent="0.25">
      <c r="A75" s="9" t="s">
        <v>8</v>
      </c>
      <c r="B75" s="1">
        <v>4</v>
      </c>
      <c r="C75" s="4">
        <v>45602.80000000001</v>
      </c>
    </row>
    <row r="76" spans="1:3" x14ac:dyDescent="0.25">
      <c r="A76" s="9" t="s">
        <v>8</v>
      </c>
      <c r="B76" s="1">
        <v>5</v>
      </c>
      <c r="C76" s="4">
        <v>42512.30999999999</v>
      </c>
    </row>
    <row r="77" spans="1:3" x14ac:dyDescent="0.25">
      <c r="A77" s="9" t="s">
        <v>8</v>
      </c>
      <c r="B77" s="1">
        <v>6</v>
      </c>
      <c r="C77" s="4">
        <v>51102.43</v>
      </c>
    </row>
    <row r="78" spans="1:3" x14ac:dyDescent="0.25">
      <c r="A78" s="9" t="s">
        <v>8</v>
      </c>
      <c r="B78" s="1">
        <v>7</v>
      </c>
      <c r="C78" s="4">
        <v>36015.229999999996</v>
      </c>
    </row>
    <row r="79" spans="1:3" x14ac:dyDescent="0.25">
      <c r="A79" s="9" t="s">
        <v>8</v>
      </c>
      <c r="B79" s="1">
        <v>8</v>
      </c>
      <c r="C79" s="4">
        <v>35674.810000000005</v>
      </c>
    </row>
    <row r="80" spans="1:3" x14ac:dyDescent="0.25">
      <c r="A80" s="9" t="s">
        <v>8</v>
      </c>
      <c r="B80" s="1">
        <v>9</v>
      </c>
      <c r="C80" s="4">
        <v>47776.79</v>
      </c>
    </row>
    <row r="81" spans="1:3" x14ac:dyDescent="0.25">
      <c r="A81" s="9" t="s">
        <v>8</v>
      </c>
      <c r="B81" s="1">
        <v>10</v>
      </c>
      <c r="C81" s="4">
        <v>32159.480000000003</v>
      </c>
    </row>
    <row r="82" spans="1:3" x14ac:dyDescent="0.25">
      <c r="A82" s="9" t="s">
        <v>8</v>
      </c>
      <c r="B82" s="1">
        <v>11</v>
      </c>
      <c r="C82" s="4">
        <v>37408.71</v>
      </c>
    </row>
    <row r="83" spans="1:3" x14ac:dyDescent="0.25">
      <c r="A83" s="9" t="s">
        <v>8</v>
      </c>
      <c r="B83" s="1">
        <v>12</v>
      </c>
      <c r="C83" s="4">
        <v>42718.14</v>
      </c>
    </row>
    <row r="84" spans="1:3" x14ac:dyDescent="0.25">
      <c r="A84" s="9" t="s">
        <v>9</v>
      </c>
      <c r="B84" s="1">
        <v>1</v>
      </c>
      <c r="C84" s="4">
        <v>238673.11000000002</v>
      </c>
    </row>
    <row r="85" spans="1:3" x14ac:dyDescent="0.25">
      <c r="A85" s="9" t="s">
        <v>9</v>
      </c>
      <c r="B85" s="1">
        <v>2</v>
      </c>
      <c r="C85" s="4">
        <v>266731.24</v>
      </c>
    </row>
    <row r="86" spans="1:3" x14ac:dyDescent="0.25">
      <c r="A86" s="9" t="s">
        <v>9</v>
      </c>
      <c r="B86" s="1">
        <v>3</v>
      </c>
      <c r="C86" s="4">
        <v>350630.66999999993</v>
      </c>
    </row>
    <row r="87" spans="1:3" x14ac:dyDescent="0.25">
      <c r="A87" s="9" t="s">
        <v>9</v>
      </c>
      <c r="B87" s="1">
        <v>4</v>
      </c>
      <c r="C87" s="4">
        <v>291653.4800000001</v>
      </c>
    </row>
    <row r="88" spans="1:3" x14ac:dyDescent="0.25">
      <c r="A88" s="9" t="s">
        <v>9</v>
      </c>
      <c r="B88" s="1">
        <v>5</v>
      </c>
      <c r="C88" s="4">
        <v>272602.49000000005</v>
      </c>
    </row>
    <row r="89" spans="1:3" x14ac:dyDescent="0.25">
      <c r="A89" s="9" t="s">
        <v>9</v>
      </c>
      <c r="B89" s="1">
        <v>6</v>
      </c>
      <c r="C89" s="4">
        <v>361901.6500000002</v>
      </c>
    </row>
    <row r="90" spans="1:3" x14ac:dyDescent="0.25">
      <c r="A90" s="9" t="s">
        <v>9</v>
      </c>
      <c r="B90" s="1">
        <v>7</v>
      </c>
      <c r="C90" s="4">
        <v>293801.90000000002</v>
      </c>
    </row>
    <row r="91" spans="1:3" x14ac:dyDescent="0.25">
      <c r="A91" s="9" t="s">
        <v>9</v>
      </c>
      <c r="B91" s="1">
        <v>8</v>
      </c>
      <c r="C91" s="4">
        <v>278559.53000000003</v>
      </c>
    </row>
    <row r="92" spans="1:3" x14ac:dyDescent="0.25">
      <c r="A92" s="9" t="s">
        <v>9</v>
      </c>
      <c r="B92" s="1">
        <v>9</v>
      </c>
      <c r="C92" s="4">
        <v>308812.51</v>
      </c>
    </row>
    <row r="93" spans="1:3" x14ac:dyDescent="0.25">
      <c r="A93" s="9" t="s">
        <v>9</v>
      </c>
      <c r="B93" s="1">
        <v>10</v>
      </c>
      <c r="C93" s="4">
        <v>239214.26000000004</v>
      </c>
    </row>
    <row r="94" spans="1:3" x14ac:dyDescent="0.25">
      <c r="A94" s="9" t="s">
        <v>9</v>
      </c>
      <c r="B94" s="1">
        <v>11</v>
      </c>
      <c r="C94" s="4">
        <v>275262.13</v>
      </c>
    </row>
    <row r="95" spans="1:3" x14ac:dyDescent="0.25">
      <c r="A95" s="9" t="s">
        <v>9</v>
      </c>
      <c r="B95" s="1">
        <v>12</v>
      </c>
      <c r="C95" s="4">
        <v>329599.40000000002</v>
      </c>
    </row>
    <row r="96" spans="1:3" x14ac:dyDescent="0.25">
      <c r="A96" s="9" t="s">
        <v>10</v>
      </c>
      <c r="B96" s="1">
        <v>1</v>
      </c>
      <c r="C96" s="4">
        <v>12212.620000000003</v>
      </c>
    </row>
    <row r="97" spans="1:3" x14ac:dyDescent="0.25">
      <c r="A97" s="9" t="s">
        <v>10</v>
      </c>
      <c r="B97" s="1">
        <v>2</v>
      </c>
      <c r="C97" s="4">
        <v>11946.969999999998</v>
      </c>
    </row>
    <row r="98" spans="1:3" x14ac:dyDescent="0.25">
      <c r="A98" s="9" t="s">
        <v>10</v>
      </c>
      <c r="B98" s="1">
        <v>3</v>
      </c>
      <c r="C98" s="4">
        <v>11690.31</v>
      </c>
    </row>
    <row r="99" spans="1:3" x14ac:dyDescent="0.25">
      <c r="A99" s="9" t="s">
        <v>10</v>
      </c>
      <c r="B99" s="1">
        <v>4</v>
      </c>
      <c r="C99" s="4">
        <v>9925.3199999999979</v>
      </c>
    </row>
    <row r="100" spans="1:3" x14ac:dyDescent="0.25">
      <c r="A100" s="9" t="s">
        <v>10</v>
      </c>
      <c r="B100" s="1">
        <v>5</v>
      </c>
      <c r="C100" s="4">
        <v>4608.4399999999996</v>
      </c>
    </row>
    <row r="101" spans="1:3" x14ac:dyDescent="0.25">
      <c r="A101" s="9" t="s">
        <v>10</v>
      </c>
      <c r="B101" s="1">
        <v>6</v>
      </c>
      <c r="C101" s="4">
        <v>10486.22</v>
      </c>
    </row>
    <row r="102" spans="1:3" x14ac:dyDescent="0.25">
      <c r="A102" s="9" t="s">
        <v>10</v>
      </c>
      <c r="B102" s="1">
        <v>7</v>
      </c>
      <c r="C102" s="4">
        <v>7283.53</v>
      </c>
    </row>
    <row r="103" spans="1:3" x14ac:dyDescent="0.25">
      <c r="A103" s="9" t="s">
        <v>10</v>
      </c>
      <c r="B103" s="1">
        <v>8</v>
      </c>
      <c r="C103" s="4">
        <v>10918.97</v>
      </c>
    </row>
    <row r="104" spans="1:3" x14ac:dyDescent="0.25">
      <c r="A104" s="9" t="s">
        <v>10</v>
      </c>
      <c r="B104" s="1">
        <v>9</v>
      </c>
      <c r="C104" s="4">
        <v>16795.8</v>
      </c>
    </row>
    <row r="105" spans="1:3" x14ac:dyDescent="0.25">
      <c r="A105" s="9" t="s">
        <v>10</v>
      </c>
      <c r="B105" s="1">
        <v>10</v>
      </c>
      <c r="C105" s="4">
        <v>10294.92</v>
      </c>
    </row>
    <row r="106" spans="1:3" x14ac:dyDescent="0.25">
      <c r="A106" s="9" t="s">
        <v>10</v>
      </c>
      <c r="B106" s="1">
        <v>11</v>
      </c>
      <c r="C106" s="4">
        <v>12556.85</v>
      </c>
    </row>
    <row r="107" spans="1:3" x14ac:dyDescent="0.25">
      <c r="A107" s="9" t="s">
        <v>10</v>
      </c>
      <c r="B107" s="1">
        <v>12</v>
      </c>
      <c r="C107" s="4">
        <v>14404.970000000001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8" sqref="G8"/>
    </sheetView>
  </sheetViews>
  <sheetFormatPr defaultRowHeight="15" x14ac:dyDescent="0.25"/>
  <cols>
    <col min="1" max="1" width="7.85546875" style="1" bestFit="1" customWidth="1"/>
    <col min="2" max="3" width="10.140625" bestFit="1" customWidth="1"/>
    <col min="4" max="4" width="7.28515625" bestFit="1" customWidth="1"/>
  </cols>
  <sheetData>
    <row r="1" spans="1:4" ht="34.5" x14ac:dyDescent="0.25">
      <c r="A1" s="3" t="s">
        <v>13</v>
      </c>
      <c r="B1" s="11" t="s">
        <v>17</v>
      </c>
      <c r="C1" s="11" t="s">
        <v>18</v>
      </c>
      <c r="D1" s="11" t="s">
        <v>19</v>
      </c>
    </row>
    <row r="2" spans="1:4" x14ac:dyDescent="0.25">
      <c r="A2" s="1">
        <v>1</v>
      </c>
      <c r="B2" s="2">
        <v>46772.040000000023</v>
      </c>
      <c r="C2" s="2">
        <f>B2+B2*28/100</f>
        <v>59868.211200000027</v>
      </c>
      <c r="D2" s="12"/>
    </row>
    <row r="3" spans="1:4" x14ac:dyDescent="0.25">
      <c r="A3" s="1">
        <v>2</v>
      </c>
      <c r="B3" s="2">
        <v>42086.189999999988</v>
      </c>
      <c r="C3" s="2">
        <f t="shared" ref="C3:C13" si="0">B3+B3*28/100</f>
        <v>53870.323199999984</v>
      </c>
      <c r="D3" s="12">
        <f t="shared" ref="D3:D13" si="1">1-C2/C3</f>
        <v>-0.11133937284415696</v>
      </c>
    </row>
    <row r="4" spans="1:4" x14ac:dyDescent="0.25">
      <c r="A4" s="1">
        <v>3</v>
      </c>
      <c r="B4" s="2">
        <v>57777.430000000008</v>
      </c>
      <c r="C4" s="2">
        <f t="shared" si="0"/>
        <v>73955.110400000005</v>
      </c>
      <c r="D4" s="12">
        <f t="shared" si="1"/>
        <v>0.27158078855359291</v>
      </c>
    </row>
    <row r="5" spans="1:4" x14ac:dyDescent="0.25">
      <c r="A5" s="1">
        <v>4</v>
      </c>
      <c r="B5" s="2">
        <v>44253.320000000007</v>
      </c>
      <c r="C5" s="2">
        <f t="shared" si="0"/>
        <v>56644.24960000001</v>
      </c>
      <c r="D5" s="12">
        <f t="shared" si="1"/>
        <v>-0.30560667538616304</v>
      </c>
    </row>
    <row r="6" spans="1:4" x14ac:dyDescent="0.25">
      <c r="A6" s="1">
        <v>5</v>
      </c>
      <c r="B6" s="2">
        <v>46714.979999999996</v>
      </c>
      <c r="C6" s="2">
        <f t="shared" si="0"/>
        <v>59795.174399999996</v>
      </c>
      <c r="D6" s="12">
        <f t="shared" si="1"/>
        <v>5.2695302449021431E-2</v>
      </c>
    </row>
    <row r="7" spans="1:4" x14ac:dyDescent="0.25">
      <c r="A7" s="1">
        <v>6</v>
      </c>
      <c r="B7" s="2">
        <v>38887.4</v>
      </c>
      <c r="C7" s="2">
        <f t="shared" si="0"/>
        <v>49775.872000000003</v>
      </c>
      <c r="D7" s="12">
        <f t="shared" si="1"/>
        <v>-0.20128833503911281</v>
      </c>
    </row>
    <row r="8" spans="1:4" x14ac:dyDescent="0.25">
      <c r="A8" s="1">
        <v>7</v>
      </c>
      <c r="B8" s="2">
        <v>56552.079999999994</v>
      </c>
      <c r="C8" s="2">
        <f t="shared" si="0"/>
        <v>72386.662399999987</v>
      </c>
      <c r="D8" s="12">
        <f t="shared" si="1"/>
        <v>0.31236127831195581</v>
      </c>
    </row>
    <row r="9" spans="1:4" x14ac:dyDescent="0.25">
      <c r="A9" s="1">
        <v>8</v>
      </c>
      <c r="B9" s="2">
        <v>59113.75</v>
      </c>
      <c r="C9" s="2">
        <f t="shared" si="0"/>
        <v>75665.600000000006</v>
      </c>
      <c r="D9" s="12">
        <f t="shared" si="1"/>
        <v>4.333458797657086E-2</v>
      </c>
    </row>
    <row r="10" spans="1:4" x14ac:dyDescent="0.25">
      <c r="A10" s="1">
        <v>9</v>
      </c>
      <c r="B10" s="2">
        <v>58267.660000000033</v>
      </c>
      <c r="C10" s="2">
        <f t="shared" si="0"/>
        <v>74582.604800000045</v>
      </c>
      <c r="D10" s="12">
        <f t="shared" si="1"/>
        <v>-1.4520747872833306E-2</v>
      </c>
    </row>
    <row r="11" spans="1:4" x14ac:dyDescent="0.25">
      <c r="A11" s="1">
        <v>10</v>
      </c>
      <c r="B11" s="2">
        <v>41213.259999999995</v>
      </c>
      <c r="C11" s="2">
        <f t="shared" si="0"/>
        <v>52752.972799999989</v>
      </c>
      <c r="D11" s="12">
        <f t="shared" si="1"/>
        <v>-0.41380856549566936</v>
      </c>
    </row>
    <row r="12" spans="1:4" x14ac:dyDescent="0.25">
      <c r="A12" s="1">
        <v>11</v>
      </c>
      <c r="B12" s="2">
        <v>35051.449999999997</v>
      </c>
      <c r="C12" s="2">
        <f t="shared" si="0"/>
        <v>44865.856</v>
      </c>
      <c r="D12" s="12">
        <f t="shared" si="1"/>
        <v>-0.17579329813745193</v>
      </c>
    </row>
    <row r="13" spans="1:4" x14ac:dyDescent="0.25">
      <c r="A13" s="1">
        <v>12</v>
      </c>
      <c r="B13" s="2">
        <v>31525.71</v>
      </c>
      <c r="C13" s="2">
        <f t="shared" si="0"/>
        <v>40352.908799999997</v>
      </c>
      <c r="D13" s="12">
        <f t="shared" si="1"/>
        <v>-0.11183697369543788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Agency</vt:lpstr>
      <vt:lpstr>Casuals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Pout</dc:creator>
  <cp:lastModifiedBy>Tracy Loach</cp:lastModifiedBy>
  <dcterms:created xsi:type="dcterms:W3CDTF">2020-07-28T08:55:58Z</dcterms:created>
  <dcterms:modified xsi:type="dcterms:W3CDTF">2020-09-28T14:05:53Z</dcterms:modified>
</cp:coreProperties>
</file>