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23\28500\28525 Laird\"/>
    </mc:Choice>
  </mc:AlternateContent>
  <xr:revisionPtr revIDLastSave="0" documentId="8_{9F4AC1F6-597A-49D7-BEC3-A7C0A65828FF}" xr6:coauthVersionLast="36" xr6:coauthVersionMax="36" xr10:uidLastSave="{00000000-0000-0000-0000-000000000000}"/>
  <bookViews>
    <workbookView xWindow="-105" yWindow="-105" windowWidth="19425" windowHeight="10425" xr2:uid="{213AA71D-FE10-4110-AA8D-062D85488A1B}"/>
  </bookViews>
  <sheets>
    <sheet name="Annual Carbon" sheetId="2" r:id="rId1"/>
    <sheet name="Annual Energy" sheetId="1" r:id="rId2"/>
  </sheets>
  <externalReferences>
    <externalReference r:id="rId3"/>
  </externalReferences>
  <definedNames>
    <definedName name="ListCarbonScope">[1]BackEnd!$BS$51:$BU$51</definedName>
    <definedName name="ListDUoSRegime">[1]BackEnd!$D$7:$D$120</definedName>
    <definedName name="ListFullSubMeter">OFFSET([1]BackEnd!$BS$1,2,0,COUNTIF([1]BackEnd!$BS$2:$BS$30,"?*"),1)</definedName>
    <definedName name="ListHHDataSubMeter">OFFSET([1]BackEnd!$BO$1,1,0,COUNTIF([1]BackEnd!$BO$2:$BO$30,"?*")+1,1)</definedName>
    <definedName name="ListHistoricSubMeter">OFFSET([1]BackEnd!$BQ$1,1,0,COUNTIF([1]BackEnd!$BQ$2:$BQ$30,"?*")+1,1)</definedName>
    <definedName name="ListInvSubMeter">OFFSET([1]BackEnd!$BP$1,1,0,COUNTIF([1]BackEnd!$BP$2:$BP$30,"?*")+1,1)</definedName>
    <definedName name="ListMPAN">OFFSET([1]BackEnd!$BR$1,1,0,COUNTA([1]BackEnd!$BR$2:$BR$30)+1,1)</definedName>
    <definedName name="ListSM">OFFSET([1]BackEnd!$I$157,-1,0,COUNTIF([1]BackEnd!$I$157:$I$181,"?*")+1,1)</definedName>
    <definedName name="ListTimeRegime">[1]BackEnd!$BI$3:$BI$4</definedName>
    <definedName name="_xlnm.Print_Area" localSheetId="0">'Annual Carbon'!$A$1:$S$47</definedName>
    <definedName name="_xlnm.Print_Area" localSheetId="1">'Annual Energy'!$A$2:$R$46</definedName>
    <definedName name="VListFullMPAN">OFFSET([1]BackEnd!$G$157,-1,0,COUNTIF([1]BackEnd!$G$157:$G$181,"?*")+1,1)</definedName>
    <definedName name="VListFullSMName">OFFSET([1]BackEnd!$H$157,-1,0,COUNTIF([1]BackEnd!$H$157:$H$181,"?*")+1,1)</definedName>
    <definedName name="VListFullSubMeter">OFFSET([1]BackEnd!$F$157,-1,0,COUNTIF([1]BackEnd!$F$157:$F$181,"?*")+1,1)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2" i="2" l="1"/>
  <c r="W12" i="2"/>
  <c r="V12" i="2"/>
  <c r="X11" i="2"/>
  <c r="W11" i="2"/>
  <c r="V11" i="2"/>
  <c r="X10" i="2"/>
  <c r="W10" i="2"/>
  <c r="V10" i="2"/>
  <c r="D10" i="2"/>
  <c r="X9" i="2"/>
  <c r="W9" i="2"/>
  <c r="V9" i="2"/>
  <c r="X8" i="2"/>
  <c r="W8" i="2"/>
  <c r="V8" i="2"/>
  <c r="A8" i="2"/>
  <c r="R8" i="2" s="1"/>
  <c r="X7" i="2"/>
  <c r="W7" i="2"/>
  <c r="V7" i="2"/>
  <c r="A7" i="2"/>
  <c r="R7" i="2" s="1"/>
  <c r="X6" i="2"/>
  <c r="W6" i="2"/>
  <c r="V6" i="2"/>
  <c r="A6" i="2"/>
  <c r="R6" i="2" s="1"/>
  <c r="X5" i="2"/>
  <c r="W5" i="2"/>
  <c r="V5" i="2"/>
  <c r="A5" i="2"/>
  <c r="R5" i="2" s="1"/>
  <c r="X4" i="2"/>
  <c r="W4" i="2"/>
  <c r="V4" i="2"/>
  <c r="R4" i="2"/>
  <c r="J4" i="2" s="1"/>
  <c r="K4" i="2"/>
  <c r="I4" i="2"/>
  <c r="A4" i="2"/>
  <c r="X3" i="2"/>
  <c r="W3" i="2"/>
  <c r="V3" i="2"/>
  <c r="R3" i="2"/>
  <c r="M3" i="2" s="1"/>
  <c r="N3" i="2"/>
  <c r="L3" i="2"/>
  <c r="I3" i="2"/>
  <c r="F3" i="2"/>
  <c r="A3" i="2"/>
  <c r="U2" i="2"/>
  <c r="A2" i="2"/>
  <c r="R2" i="2" s="1"/>
  <c r="D55" i="1"/>
  <c r="D54" i="1"/>
  <c r="D53" i="1"/>
  <c r="U13" i="1"/>
  <c r="V13" i="1" s="1"/>
  <c r="U12" i="1"/>
  <c r="T12" i="1" s="1"/>
  <c r="U11" i="1"/>
  <c r="V11" i="1" s="1"/>
  <c r="T11" i="1"/>
  <c r="U10" i="1"/>
  <c r="T10" i="1" s="1"/>
  <c r="M10" i="1"/>
  <c r="J10" i="1"/>
  <c r="E10" i="1"/>
  <c r="U9" i="1"/>
  <c r="V9" i="1" s="1"/>
  <c r="T9" i="1"/>
  <c r="P9" i="1"/>
  <c r="O9" i="1"/>
  <c r="N9" i="1"/>
  <c r="M9" i="1"/>
  <c r="L9" i="1"/>
  <c r="K9" i="1"/>
  <c r="J9" i="1"/>
  <c r="I9" i="1"/>
  <c r="D9" i="1" s="1"/>
  <c r="B9" i="1" s="1"/>
  <c r="H9" i="1"/>
  <c r="G9" i="1"/>
  <c r="F9" i="1"/>
  <c r="E9" i="1"/>
  <c r="U8" i="1"/>
  <c r="T8" i="1" s="1"/>
  <c r="P8" i="1"/>
  <c r="O8" i="1"/>
  <c r="N8" i="1"/>
  <c r="M8" i="1"/>
  <c r="L8" i="1"/>
  <c r="K8" i="1"/>
  <c r="J8" i="1"/>
  <c r="I8" i="1"/>
  <c r="H8" i="1"/>
  <c r="G8" i="1"/>
  <c r="F8" i="1"/>
  <c r="E8" i="1"/>
  <c r="D8" i="1" s="1"/>
  <c r="B8" i="1" s="1"/>
  <c r="V7" i="1"/>
  <c r="U7" i="1"/>
  <c r="T7" i="1" s="1"/>
  <c r="P7" i="1"/>
  <c r="O7" i="1"/>
  <c r="N7" i="1"/>
  <c r="M7" i="1"/>
  <c r="L7" i="1"/>
  <c r="K7" i="1"/>
  <c r="J7" i="1"/>
  <c r="I7" i="1"/>
  <c r="H7" i="1"/>
  <c r="G7" i="1"/>
  <c r="F7" i="1"/>
  <c r="D7" i="1" s="1"/>
  <c r="B7" i="1" s="1"/>
  <c r="E7" i="1"/>
  <c r="V6" i="1"/>
  <c r="U6" i="1"/>
  <c r="T6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 s="1"/>
  <c r="U5" i="1"/>
  <c r="V5" i="1" s="1"/>
  <c r="T5" i="1"/>
  <c r="P5" i="1"/>
  <c r="O5" i="1"/>
  <c r="N5" i="1"/>
  <c r="M5" i="1"/>
  <c r="L5" i="1"/>
  <c r="K5" i="1"/>
  <c r="J5" i="1"/>
  <c r="I5" i="1"/>
  <c r="H5" i="1"/>
  <c r="G5" i="1"/>
  <c r="F5" i="1"/>
  <c r="E5" i="1"/>
  <c r="D5" i="1" s="1"/>
  <c r="B5" i="1" s="1"/>
  <c r="U4" i="1"/>
  <c r="V4" i="1" s="1"/>
  <c r="T4" i="1"/>
  <c r="P4" i="1"/>
  <c r="O4" i="1"/>
  <c r="N4" i="1"/>
  <c r="M4" i="1"/>
  <c r="L4" i="1"/>
  <c r="K4" i="1"/>
  <c r="J4" i="1"/>
  <c r="I4" i="1"/>
  <c r="H4" i="1"/>
  <c r="G4" i="1"/>
  <c r="F4" i="1"/>
  <c r="E4" i="1"/>
  <c r="D4" i="1" s="1"/>
  <c r="B4" i="1" s="1"/>
  <c r="P3" i="1"/>
  <c r="P10" i="1" s="1"/>
  <c r="O3" i="1"/>
  <c r="O10" i="1" s="1"/>
  <c r="N3" i="1"/>
  <c r="N10" i="1" s="1"/>
  <c r="M3" i="1"/>
  <c r="L3" i="1"/>
  <c r="L10" i="1" s="1"/>
  <c r="K3" i="1"/>
  <c r="K10" i="1" s="1"/>
  <c r="J3" i="1"/>
  <c r="I3" i="1"/>
  <c r="I10" i="1" s="1"/>
  <c r="H3" i="1"/>
  <c r="H10" i="1" s="1"/>
  <c r="G3" i="1"/>
  <c r="G10" i="1" s="1"/>
  <c r="F3" i="1"/>
  <c r="F10" i="1" s="1"/>
  <c r="E3" i="1"/>
  <c r="D3" i="1"/>
  <c r="B3" i="1" s="1"/>
  <c r="N2" i="2" l="1"/>
  <c r="N9" i="2" s="1"/>
  <c r="F2" i="2"/>
  <c r="F9" i="2" s="1"/>
  <c r="M2" i="2"/>
  <c r="M9" i="2" s="1"/>
  <c r="E2" i="2"/>
  <c r="L2" i="2"/>
  <c r="L9" i="2" s="1"/>
  <c r="K2" i="2"/>
  <c r="K9" i="2" s="1"/>
  <c r="J2" i="2"/>
  <c r="I2" i="2"/>
  <c r="I9" i="2" s="1"/>
  <c r="P2" i="2"/>
  <c r="H2" i="2"/>
  <c r="O2" i="2"/>
  <c r="G2" i="2"/>
  <c r="O5" i="2"/>
  <c r="G5" i="2"/>
  <c r="N5" i="2"/>
  <c r="F5" i="2"/>
  <c r="M5" i="2"/>
  <c r="E5" i="2"/>
  <c r="L5" i="2"/>
  <c r="K5" i="2"/>
  <c r="J5" i="2"/>
  <c r="I5" i="2"/>
  <c r="P5" i="2"/>
  <c r="H5" i="2"/>
  <c r="I7" i="2"/>
  <c r="P7" i="2"/>
  <c r="H7" i="2"/>
  <c r="O7" i="2"/>
  <c r="G7" i="2"/>
  <c r="N7" i="2"/>
  <c r="F7" i="2"/>
  <c r="M7" i="2"/>
  <c r="E7" i="2"/>
  <c r="L7" i="2"/>
  <c r="K7" i="2"/>
  <c r="J7" i="2"/>
  <c r="L6" i="2"/>
  <c r="K6" i="2"/>
  <c r="J6" i="2"/>
  <c r="I6" i="2"/>
  <c r="P6" i="2"/>
  <c r="H6" i="2"/>
  <c r="O6" i="2"/>
  <c r="G6" i="2"/>
  <c r="N6" i="2"/>
  <c r="F6" i="2"/>
  <c r="M6" i="2"/>
  <c r="E6" i="2"/>
  <c r="D6" i="2" s="1"/>
  <c r="B6" i="2" s="1"/>
  <c r="N8" i="2"/>
  <c r="F8" i="2"/>
  <c r="M8" i="2"/>
  <c r="E8" i="2"/>
  <c r="L8" i="2"/>
  <c r="K8" i="2"/>
  <c r="J8" i="2"/>
  <c r="I8" i="2"/>
  <c r="P8" i="2"/>
  <c r="H8" i="2"/>
  <c r="O8" i="2"/>
  <c r="G8" i="2"/>
  <c r="G3" i="2"/>
  <c r="O3" i="2"/>
  <c r="L4" i="2"/>
  <c r="H3" i="2"/>
  <c r="P3" i="2"/>
  <c r="E4" i="2"/>
  <c r="M4" i="2"/>
  <c r="F4" i="2"/>
  <c r="N4" i="2"/>
  <c r="J3" i="2"/>
  <c r="G4" i="2"/>
  <c r="O4" i="2"/>
  <c r="K3" i="2"/>
  <c r="H4" i="2"/>
  <c r="P4" i="2"/>
  <c r="E3" i="2"/>
  <c r="V8" i="1"/>
  <c r="V10" i="1"/>
  <c r="V12" i="1"/>
  <c r="C11" i="1"/>
  <c r="D11" i="1" s="1"/>
  <c r="T13" i="1"/>
  <c r="J9" i="2" l="1"/>
  <c r="D3" i="2"/>
  <c r="B3" i="2" s="1"/>
  <c r="D8" i="2"/>
  <c r="B8" i="2" s="1"/>
  <c r="G9" i="2"/>
  <c r="E9" i="2"/>
  <c r="D2" i="2"/>
  <c r="O9" i="2"/>
  <c r="D4" i="2"/>
  <c r="B4" i="2" s="1"/>
  <c r="D5" i="2"/>
  <c r="B5" i="2" s="1"/>
  <c r="H9" i="2"/>
  <c r="D7" i="2"/>
  <c r="B7" i="2" s="1"/>
  <c r="P9" i="2"/>
  <c r="C10" i="2" l="1"/>
  <c r="B2" i="2"/>
</calcChain>
</file>

<file path=xl/sharedStrings.xml><?xml version="1.0" encoding="utf-8"?>
<sst xmlns="http://schemas.openxmlformats.org/spreadsheetml/2006/main" count="97" uniqueCount="42">
  <si>
    <t>The data on this tab is displayed in GMT. For consumption data in Clock Time, please see the Energy Breakdown tab.</t>
  </si>
  <si>
    <t>Year</t>
  </si>
  <si>
    <t>Customer</t>
  </si>
  <si>
    <t>Units</t>
  </si>
  <si>
    <t>Total (Annual)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</si>
  <si>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</si>
  <si>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</si>
  <si>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</si>
  <si>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</si>
  <si>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</si>
  <si>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</si>
  <si>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</si>
  <si>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</si>
  <si>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</si>
  <si>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</si>
  <si>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</si>
  <si>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</si>
  <si>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Include Year on graph</t>
  </si>
  <si>
    <t>Include Sub Meter In Displayed Data</t>
  </si>
  <si>
    <t>2023/24</t>
  </si>
  <si>
    <t>kWh</t>
  </si>
  <si>
    <t>Force Include All</t>
  </si>
  <si>
    <t>Sub Meter ID</t>
  </si>
  <si>
    <t>MPAN</t>
  </si>
  <si>
    <t>2022/23</t>
  </si>
  <si>
    <t>2021/22</t>
  </si>
  <si>
    <t>2020/21</t>
  </si>
  <si>
    <t>2019/20</t>
  </si>
  <si>
    <t>2018/19</t>
  </si>
  <si>
    <t>2017/18</t>
  </si>
  <si>
    <t>Year / Year Change (%):</t>
  </si>
  <si>
    <t>Year-to-Date Change (%):</t>
  </si>
  <si>
    <t>Annual Energy</t>
  </si>
  <si>
    <t>This table contains historic totals - if Force All is deselected, the presentation table above changes to blank historic customer totals, so the data has to be stored here</t>
  </si>
  <si>
    <t>Annual Total</t>
  </si>
  <si>
    <t>Selected Scope Displayed</t>
  </si>
  <si>
    <t>Emission Factor (kg/kWh)</t>
  </si>
  <si>
    <t>Include Year on Graph</t>
  </si>
  <si>
    <r>
      <t>tonnes CO</t>
    </r>
    <r>
      <rPr>
        <vertAlign val="subscript"/>
        <sz val="11"/>
        <color theme="1"/>
        <rFont val="Arial"/>
        <family val="2"/>
      </rPr>
      <t>2</t>
    </r>
  </si>
  <si>
    <t>Scope 2 + 3</t>
  </si>
  <si>
    <t>The Carbon Emissions data uses the method required by the Greenhouse Gas Protocol and Carbon Reduction Commitment Energy Efficiency Scheme.</t>
  </si>
  <si>
    <t>The Emission Factor is reviewed annually by the Government.  Follow this link to PDA Info Note for latest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</si>
</sst>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000_-;\-* #,##0.00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sz val="11"/>
      <color theme="0"/>
      <name val="Arial"/>
      <family val="2"/>
    </font>
    <font>
      <vertAlign val="subscript"/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696969"/>
      </patternFill>
    </fill>
    <fill>
      <patternFill patternType="solid">
        <fgColor rgb="FFFF0000"/>
        <bgColor indexed="64"/>
      </patternFill>
    </fill>
    <fill>
      <patternFill patternType="solid">
        <fgColor rgb="FF696969"/>
        <bgColor rgb="FF696969"/>
      </patternFill>
    </fill>
    <fill>
      <patternFill patternType="solid">
        <fgColor theme="0" tint="-0.34998626667073579"/>
        <bgColor rgb="FF696969"/>
      </patternFill>
    </fill>
    <fill>
      <patternFill patternType="solid">
        <fgColor theme="9" tint="-0.499984740745262"/>
        <bgColor rgb="FF696969"/>
      </patternFill>
    </fill>
    <fill>
      <patternFill patternType="solid">
        <fgColor theme="9"/>
        <bgColor rgb="FF696969"/>
      </patternFill>
    </fill>
  </fills>
  <borders count="21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theme="0" tint="-0.24994659260841701"/>
      </top>
      <bottom style="thin">
        <color rgb="FFFFFFFF"/>
      </bottom>
      <diagonal/>
    </border>
    <border>
      <left/>
      <right style="thin">
        <color rgb="FFFFFFFF"/>
      </right>
      <top style="thin">
        <color theme="0" tint="-0.24994659260841701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5" fillId="4" borderId="2" xfId="0" applyFont="1" applyFill="1" applyBorder="1" applyAlignment="1">
      <alignment horizontal="center" vertical="center" wrapText="1" readingOrder="1"/>
    </xf>
    <xf numFmtId="164" fontId="5" fillId="5" borderId="2" xfId="1" applyNumberFormat="1" applyFont="1" applyFill="1" applyBorder="1" applyAlignment="1">
      <alignment horizontal="center" vertical="center" wrapText="1" readingOrder="1"/>
    </xf>
    <xf numFmtId="0" fontId="6" fillId="0" borderId="4" xfId="0" applyFont="1" applyBorder="1"/>
    <xf numFmtId="164" fontId="6" fillId="0" borderId="4" xfId="1" applyNumberFormat="1" applyFont="1" applyFill="1" applyBorder="1"/>
    <xf numFmtId="0" fontId="3" fillId="0" borderId="4" xfId="0" applyFont="1" applyBorder="1" applyAlignment="1">
      <alignment horizontal="right"/>
    </xf>
    <xf numFmtId="0" fontId="3" fillId="0" borderId="4" xfId="0" applyFont="1" applyBorder="1"/>
    <xf numFmtId="0" fontId="7" fillId="0" borderId="5" xfId="0" applyFont="1" applyBorder="1" applyAlignment="1">
      <alignment shrinkToFit="1"/>
    </xf>
    <xf numFmtId="0" fontId="7" fillId="0" borderId="6" xfId="0" applyFont="1" applyBorder="1"/>
    <xf numFmtId="0" fontId="7" fillId="0" borderId="7" xfId="0" applyFont="1" applyBorder="1"/>
    <xf numFmtId="0" fontId="3" fillId="0" borderId="0" xfId="0" applyFont="1"/>
    <xf numFmtId="0" fontId="6" fillId="0" borderId="4" xfId="0" applyFont="1" applyBorder="1" applyAlignment="1">
      <alignment shrinkToFit="1"/>
    </xf>
    <xf numFmtId="0" fontId="6" fillId="0" borderId="4" xfId="0" applyFont="1" applyBorder="1" applyAlignment="1">
      <alignment horizontal="left"/>
    </xf>
    <xf numFmtId="0" fontId="5" fillId="4" borderId="10" xfId="0" applyFont="1" applyFill="1" applyBorder="1" applyAlignment="1">
      <alignment horizontal="center" vertical="center" wrapText="1" readingOrder="1"/>
    </xf>
    <xf numFmtId="165" fontId="5" fillId="5" borderId="11" xfId="2" applyNumberFormat="1" applyFont="1" applyFill="1" applyBorder="1" applyAlignment="1">
      <alignment horizontal="right" vertical="center" wrapText="1" readingOrder="1"/>
    </xf>
    <xf numFmtId="165" fontId="5" fillId="5" borderId="12" xfId="2" applyNumberFormat="1" applyFont="1" applyFill="1" applyBorder="1" applyAlignment="1">
      <alignment horizontal="right" vertical="center" wrapText="1" readingOrder="1"/>
    </xf>
    <xf numFmtId="165" fontId="5" fillId="5" borderId="15" xfId="2" applyNumberFormat="1" applyFont="1" applyFill="1" applyBorder="1" applyAlignment="1">
      <alignment horizontal="center" vertical="center" wrapText="1" readingOrder="1"/>
    </xf>
    <xf numFmtId="164" fontId="8" fillId="0" borderId="0" xfId="1" applyNumberFormat="1" applyFont="1" applyFill="1" applyBorder="1"/>
    <xf numFmtId="0" fontId="8" fillId="0" borderId="0" xfId="0" applyFont="1"/>
    <xf numFmtId="164" fontId="0" fillId="0" borderId="0" xfId="0" applyNumberFormat="1"/>
    <xf numFmtId="0" fontId="9" fillId="0" borderId="0" xfId="0" applyFont="1"/>
    <xf numFmtId="164" fontId="6" fillId="0" borderId="0" xfId="0" applyNumberFormat="1" applyFont="1"/>
    <xf numFmtId="0" fontId="10" fillId="0" borderId="0" xfId="0" applyFont="1" applyAlignment="1">
      <alignment vertical="center"/>
    </xf>
    <xf numFmtId="0" fontId="10" fillId="0" borderId="0" xfId="0" applyFont="1"/>
    <xf numFmtId="164" fontId="10" fillId="0" borderId="0" xfId="1" applyNumberFormat="1" applyFont="1" applyFill="1" applyBorder="1"/>
    <xf numFmtId="0" fontId="5" fillId="6" borderId="15" xfId="0" applyFont="1" applyFill="1" applyBorder="1" applyAlignment="1">
      <alignment horizontal="center" vertical="center" wrapText="1" readingOrder="1"/>
    </xf>
    <xf numFmtId="164" fontId="5" fillId="7" borderId="15" xfId="1" applyNumberFormat="1" applyFont="1" applyFill="1" applyBorder="1" applyAlignment="1">
      <alignment horizontal="center" vertical="center" wrapText="1" readingOrder="1"/>
    </xf>
    <xf numFmtId="164" fontId="5" fillId="7" borderId="16" xfId="1" applyNumberFormat="1" applyFont="1" applyFill="1" applyBorder="1" applyAlignment="1">
      <alignment horizontal="center" vertical="center" wrapText="1" readingOrder="1"/>
    </xf>
    <xf numFmtId="0" fontId="6" fillId="0" borderId="4" xfId="0" applyFont="1" applyBorder="1" applyAlignment="1">
      <alignment vertical="center"/>
    </xf>
    <xf numFmtId="164" fontId="6" fillId="0" borderId="4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/>
    <xf numFmtId="0" fontId="10" fillId="0" borderId="4" xfId="0" applyFont="1" applyBorder="1"/>
    <xf numFmtId="0" fontId="5" fillId="6" borderId="10" xfId="0" applyFont="1" applyFill="1" applyBorder="1" applyAlignment="1">
      <alignment horizontal="center" vertical="center" wrapText="1" readingOrder="1"/>
    </xf>
    <xf numFmtId="165" fontId="5" fillId="7" borderId="11" xfId="2" applyNumberFormat="1" applyFont="1" applyFill="1" applyBorder="1" applyAlignment="1">
      <alignment horizontal="right" vertical="center" wrapText="1" readingOrder="1"/>
    </xf>
    <xf numFmtId="165" fontId="5" fillId="7" borderId="19" xfId="2" applyNumberFormat="1" applyFont="1" applyFill="1" applyBorder="1" applyAlignment="1">
      <alignment horizontal="center" vertical="center" wrapText="1" readingOrder="1"/>
    </xf>
    <xf numFmtId="0" fontId="6" fillId="0" borderId="0" xfId="0" applyFont="1"/>
    <xf numFmtId="165" fontId="5" fillId="4" borderId="3" xfId="2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/>
    <xf numFmtId="0" fontId="5" fillId="6" borderId="17" xfId="0" applyFont="1" applyFill="1" applyBorder="1" applyAlignment="1">
      <alignment horizontal="right" vertical="center" wrapText="1" readingOrder="1"/>
    </xf>
    <xf numFmtId="0" fontId="5" fillId="6" borderId="18" xfId="0" applyFont="1" applyFill="1" applyBorder="1" applyAlignment="1">
      <alignment horizontal="right" vertical="center" wrapText="1" readingOrder="1"/>
    </xf>
    <xf numFmtId="0" fontId="5" fillId="6" borderId="19" xfId="0" applyFont="1" applyFill="1" applyBorder="1" applyAlignment="1">
      <alignment horizontal="right" vertical="center" wrapText="1" readingOrder="1"/>
    </xf>
    <xf numFmtId="0" fontId="5" fillId="6" borderId="20" xfId="0" applyFont="1" applyFill="1" applyBorder="1" applyAlignment="1">
      <alignment horizontal="right" vertical="center" wrapText="1" readingOrder="1"/>
    </xf>
    <xf numFmtId="0" fontId="13" fillId="0" borderId="0" xfId="3" applyFont="1" applyAlignment="1">
      <alignment horizontal="left"/>
    </xf>
    <xf numFmtId="0" fontId="4" fillId="2" borderId="1" xfId="0" applyFont="1" applyFill="1" applyBorder="1" applyAlignment="1">
      <alignment horizontal="center" vertical="center" wrapText="1" readingOrder="1"/>
    </xf>
    <xf numFmtId="0" fontId="3" fillId="3" borderId="0" xfId="0" applyFont="1" applyFill="1" applyAlignment="1">
      <alignment horizontal="center" vertical="center" wrapText="1" readingOrder="1"/>
    </xf>
    <xf numFmtId="0" fontId="3" fillId="0" borderId="0" xfId="0" applyFont="1"/>
    <xf numFmtId="0" fontId="5" fillId="4" borderId="8" xfId="0" applyFont="1" applyFill="1" applyBorder="1" applyAlignment="1">
      <alignment horizontal="right" vertical="center" wrapText="1" readingOrder="1"/>
    </xf>
    <xf numFmtId="0" fontId="5" fillId="4" borderId="9" xfId="0" applyFont="1" applyFill="1" applyBorder="1" applyAlignment="1">
      <alignment horizontal="right" vertical="center" wrapText="1" readingOrder="1"/>
    </xf>
    <xf numFmtId="0" fontId="5" fillId="4" borderId="13" xfId="0" applyFont="1" applyFill="1" applyBorder="1" applyAlignment="1">
      <alignment horizontal="right" vertical="center" wrapText="1" readingOrder="1"/>
    </xf>
    <xf numFmtId="0" fontId="5" fillId="4" borderId="14" xfId="0" applyFont="1" applyFill="1" applyBorder="1" applyAlignment="1">
      <alignment horizontal="right" vertical="center" wrapText="1" readingOrder="1"/>
    </xf>
  </cellXfs>
  <cellStyles count="4">
    <cellStyle name="Comma" xfId="1" builtinId="3"/>
    <cellStyle name="Hyperlink 2" xfId="3" xr:uid="{5D3C69EB-4619-4C21-B79F-597E985F6DD7}"/>
    <cellStyle name="Normal" xfId="0" builtinId="0"/>
    <cellStyle name="Percent" xfId="2" builtinId="5"/>
  </cellStyles>
  <dxfs count="6">
    <dxf>
      <font>
        <color theme="0" tint="-0.499984740745262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GB" sz="1800" b="1"/>
              <a:t>Carbon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360009985223808E-2"/>
          <c:y val="0.14187769028871391"/>
          <c:w val="0.94347483099961948"/>
          <c:h val="0.7479067366579177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[1]BackEnd!$BC$58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chemeClr val="accent6">
                <a:alpha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[1]BackEnd!$BG$51:$BQ$51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</c:strCache>
            </c:strRef>
          </c:cat>
          <c:val>
            <c:numRef>
              <c:f>[1]BackEnd!$BG$58:$BR$58</c:f>
              <c:numCache>
                <c:formatCode>General</c:formatCode>
                <c:ptCount val="12"/>
                <c:pt idx="0">
                  <c:v>249.21117484800001</c:v>
                </c:pt>
                <c:pt idx="1">
                  <c:v>218.36410678000001</c:v>
                </c:pt>
                <c:pt idx="2">
                  <c:v>185.58818622200002</c:v>
                </c:pt>
                <c:pt idx="3">
                  <c:v>201.92299005000001</c:v>
                </c:pt>
                <c:pt idx="4">
                  <c:v>260.68251626</c:v>
                </c:pt>
                <c:pt idx="5">
                  <c:v>281.86968201800005</c:v>
                </c:pt>
                <c:pt idx="6">
                  <c:v>353.17969998000001</c:v>
                </c:pt>
                <c:pt idx="7">
                  <c:v>385.79784868199999</c:v>
                </c:pt>
                <c:pt idx="8">
                  <c:v>408.44222978600004</c:v>
                </c:pt>
                <c:pt idx="9">
                  <c:v>389.646436768</c:v>
                </c:pt>
                <c:pt idx="10">
                  <c:v>318.63517827800001</c:v>
                </c:pt>
                <c:pt idx="11">
                  <c:v>293.97607803800003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3-4796-A8B3-A3B6031D2077}"/>
            </c:ext>
          </c:extLst>
        </c:ser>
        <c:ser>
          <c:idx val="3"/>
          <c:order val="1"/>
          <c:tx>
            <c:strRef>
              <c:f>[1]BackEnd!$BC$57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chemeClr val="accent6">
                <a:alpha val="5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[1]BackEnd!$BG$51:$BQ$51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</c:strCache>
            </c:strRef>
          </c:cat>
          <c:val>
            <c:numRef>
              <c:f>[1]BackEnd!$BG$57:$BR$57</c:f>
              <c:numCache>
                <c:formatCode>General</c:formatCode>
                <c:ptCount val="12"/>
                <c:pt idx="0">
                  <c:v>185.428285292</c:v>
                </c:pt>
                <c:pt idx="1">
                  <c:v>156.87277817400002</c:v>
                </c:pt>
                <c:pt idx="2">
                  <c:v>143.70927888399999</c:v>
                </c:pt>
                <c:pt idx="3">
                  <c:v>147.63240372999999</c:v>
                </c:pt>
                <c:pt idx="4">
                  <c:v>171.74656152</c:v>
                </c:pt>
                <c:pt idx="5">
                  <c:v>199.68023583799999</c:v>
                </c:pt>
                <c:pt idx="6">
                  <c:v>240.27573669</c:v>
                </c:pt>
                <c:pt idx="7">
                  <c:v>273.00992974199994</c:v>
                </c:pt>
                <c:pt idx="8">
                  <c:v>313.29600781199997</c:v>
                </c:pt>
                <c:pt idx="9">
                  <c:v>296.02149262799998</c:v>
                </c:pt>
                <c:pt idx="10">
                  <c:v>243.45869761199998</c:v>
                </c:pt>
                <c:pt idx="11">
                  <c:v>229.77508395599997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3-4796-A8B3-A3B6031D2077}"/>
            </c:ext>
          </c:extLst>
        </c:ser>
        <c:ser>
          <c:idx val="2"/>
          <c:order val="2"/>
          <c:tx>
            <c:strRef>
              <c:f>[1]BackEnd!$BC$56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chemeClr val="accent6">
                <a:alpha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[1]BackEnd!$BG$51:$BQ$51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</c:strCache>
            </c:strRef>
          </c:cat>
          <c:val>
            <c:numRef>
              <c:f>[1]BackEnd!$BG$56:$BR$56</c:f>
              <c:numCache>
                <c:formatCode>General</c:formatCode>
                <c:ptCount val="12"/>
                <c:pt idx="0">
                  <c:v>166.791242321</c:v>
                </c:pt>
                <c:pt idx="1">
                  <c:v>138.89863724</c:v>
                </c:pt>
                <c:pt idx="2">
                  <c:v>127.65527669400001</c:v>
                </c:pt>
                <c:pt idx="3">
                  <c:v>137.338928606</c:v>
                </c:pt>
                <c:pt idx="4">
                  <c:v>159.56902709000002</c:v>
                </c:pt>
                <c:pt idx="5">
                  <c:v>180.83571786500002</c:v>
                </c:pt>
                <c:pt idx="6">
                  <c:v>229.39620929500001</c:v>
                </c:pt>
                <c:pt idx="7">
                  <c:v>253.65175013200002</c:v>
                </c:pt>
                <c:pt idx="8">
                  <c:v>275.10081132600004</c:v>
                </c:pt>
                <c:pt idx="9">
                  <c:v>262.93847333600002</c:v>
                </c:pt>
                <c:pt idx="10">
                  <c:v>216.45099077800003</c:v>
                </c:pt>
                <c:pt idx="11">
                  <c:v>195.19918345400001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33-4796-A8B3-A3B6031D2077}"/>
            </c:ext>
          </c:extLst>
        </c:ser>
        <c:ser>
          <c:idx val="1"/>
          <c:order val="3"/>
          <c:tx>
            <c:strRef>
              <c:f>[1]BackEnd!$BC$55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chemeClr val="accent6">
                <a:alpha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[1]BackEnd!$BG$51:$BQ$51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</c:strCache>
            </c:strRef>
          </c:cat>
          <c:val>
            <c:numRef>
              <c:f>[1]BackEnd!$BG$55:$BR$55</c:f>
              <c:numCache>
                <c:formatCode>General</c:formatCode>
                <c:ptCount val="12"/>
                <c:pt idx="0">
                  <c:v>143.07738784900002</c:v>
                </c:pt>
                <c:pt idx="1">
                  <c:v>118.92832908000004</c:v>
                </c:pt>
                <c:pt idx="2">
                  <c:v>112.97139949700005</c:v>
                </c:pt>
                <c:pt idx="3">
                  <c:v>120.42533341300003</c:v>
                </c:pt>
                <c:pt idx="4">
                  <c:v>138.91283385099999</c:v>
                </c:pt>
                <c:pt idx="5">
                  <c:v>162.27973087699999</c:v>
                </c:pt>
                <c:pt idx="6">
                  <c:v>195.13782556400005</c:v>
                </c:pt>
                <c:pt idx="7">
                  <c:v>218.42370375100006</c:v>
                </c:pt>
                <c:pt idx="8">
                  <c:v>238.94104099800001</c:v>
                </c:pt>
                <c:pt idx="9">
                  <c:v>229.42241887399996</c:v>
                </c:pt>
                <c:pt idx="10">
                  <c:v>184.47124126254997</c:v>
                </c:pt>
                <c:pt idx="11">
                  <c:v>175.43013173048004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33-4796-A8B3-A3B6031D2077}"/>
            </c:ext>
          </c:extLst>
        </c:ser>
        <c:ser>
          <c:idx val="0"/>
          <c:order val="4"/>
          <c:tx>
            <c:strRef>
              <c:f>[1]BackEnd!$BC$54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chemeClr val="accent6">
                <a:alpha val="8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[1]BackEnd!$BG$51:$BQ$51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</c:strCache>
            </c:strRef>
          </c:cat>
          <c:val>
            <c:numRef>
              <c:f>[1]BackEnd!$BG$54:$BR$54</c:f>
              <c:numCache>
                <c:formatCode>General</c:formatCode>
                <c:ptCount val="12"/>
                <c:pt idx="0">
                  <c:v>130.31727249715996</c:v>
                </c:pt>
                <c:pt idx="1">
                  <c:v>109.58732084187999</c:v>
                </c:pt>
                <c:pt idx="2">
                  <c:v>99.459883679240008</c:v>
                </c:pt>
                <c:pt idx="3">
                  <c:v>101.74590249012002</c:v>
                </c:pt>
                <c:pt idx="4">
                  <c:v>123.99297696856003</c:v>
                </c:pt>
                <c:pt idx="5">
                  <c:v>145.77411696792001</c:v>
                </c:pt>
                <c:pt idx="6">
                  <c:v>174.79662205459999</c:v>
                </c:pt>
                <c:pt idx="7">
                  <c:v>198.87970324712001</c:v>
                </c:pt>
                <c:pt idx="8">
                  <c:v>218.48748827807998</c:v>
                </c:pt>
                <c:pt idx="9">
                  <c:v>208.06017169028001</c:v>
                </c:pt>
                <c:pt idx="10">
                  <c:v>168.67446595356003</c:v>
                </c:pt>
                <c:pt idx="11">
                  <c:v>157.54267791304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33-4796-A8B3-A3B6031D2077}"/>
            </c:ext>
          </c:extLst>
        </c:ser>
        <c:ser>
          <c:idx val="6"/>
          <c:order val="5"/>
          <c:tx>
            <c:strRef>
              <c:f>[1]BackEnd!$BC$53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chemeClr val="accent6">
                <a:alpha val="9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[1]BackEnd!$BG$51:$BQ$51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</c:strCache>
            </c:strRef>
          </c:cat>
          <c:val>
            <c:numRef>
              <c:f>[1]BackEnd!$BG$53:$BR$53</c:f>
              <c:numCache>
                <c:formatCode>General</c:formatCode>
                <c:ptCount val="12"/>
                <c:pt idx="0">
                  <c:v>117.58478545044002</c:v>
                </c:pt>
                <c:pt idx="1">
                  <c:v>98.376575724630001</c:v>
                </c:pt>
                <c:pt idx="2">
                  <c:v>90.415121768820001</c:v>
                </c:pt>
                <c:pt idx="3">
                  <c:v>95.694237726570023</c:v>
                </c:pt>
                <c:pt idx="4">
                  <c:v>111.73266557964001</c:v>
                </c:pt>
                <c:pt idx="5">
                  <c:v>132.04709173521002</c:v>
                </c:pt>
                <c:pt idx="6">
                  <c:v>158.41147793607004</c:v>
                </c:pt>
                <c:pt idx="7">
                  <c:v>187.54093352672999</c:v>
                </c:pt>
                <c:pt idx="8">
                  <c:v>199.16976509307005</c:v>
                </c:pt>
                <c:pt idx="9">
                  <c:v>189.48156377067005</c:v>
                </c:pt>
                <c:pt idx="10">
                  <c:v>153.81924766803002</c:v>
                </c:pt>
                <c:pt idx="11">
                  <c:v>144.13633860510001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33-4796-A8B3-A3B6031D2077}"/>
            </c:ext>
          </c:extLst>
        </c:ser>
        <c:ser>
          <c:idx val="7"/>
          <c:order val="6"/>
          <c:tx>
            <c:strRef>
              <c:f>[1]BackEnd!$BC$52</c:f>
              <c:strCache>
                <c:ptCount val="1"/>
                <c:pt idx="0">
                  <c:v>2023/24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[1]BackEnd!$BG$51:$BQ$51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</c:strCache>
            </c:strRef>
          </c:cat>
          <c:val>
            <c:numRef>
              <c:f>[1]BackEnd!$BG$52:$BR$52</c:f>
              <c:numCache>
                <c:formatCode>General</c:formatCode>
                <c:ptCount val="12"/>
                <c:pt idx="0">
                  <c:v>121.26230474162999</c:v>
                </c:pt>
                <c:pt idx="1">
                  <c:v>98.443510522499992</c:v>
                </c:pt>
                <c:pt idx="2">
                  <c:v>80.13605338673996</c:v>
                </c:pt>
                <c:pt idx="3">
                  <c:v>82.013098934519959</c:v>
                </c:pt>
                <c:pt idx="4">
                  <c:v>96.275020996050031</c:v>
                </c:pt>
                <c:pt idx="5">
                  <c:v>114.52300275468001</c:v>
                </c:pt>
                <c:pt idx="6">
                  <c:v>142.82261831252995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33-4796-A8B3-A3B6031D2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099656"/>
        <c:axId val="404099984"/>
      </c:barChart>
      <c:catAx>
        <c:axId val="40409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04099984"/>
        <c:crosses val="autoZero"/>
        <c:auto val="1"/>
        <c:lblAlgn val="ctr"/>
        <c:lblOffset val="100"/>
        <c:noMultiLvlLbl val="0"/>
      </c:catAx>
      <c:valAx>
        <c:axId val="40409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GB" b="1"/>
                  <a:t>Tonnes of CO</a:t>
                </a:r>
                <a:r>
                  <a:rPr lang="en-GB" b="1" baseline="-25000"/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0409965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8855383811862116"/>
          <c:y val="2.3808216601766578E-2"/>
          <c:w val="0.40031185413343789"/>
          <c:h val="9.81489063867016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  <c:extLst/>
  </c:chart>
  <c:spPr>
    <a:solidFill>
      <a:schemeClr val="bg1"/>
    </a:solidFill>
    <a:ln w="9525" cap="flat" cmpd="sng" algn="ctr">
      <a:solidFill>
        <a:schemeClr val="bg1">
          <a:lumMod val="75000"/>
          <a:alpha val="80000"/>
        </a:schemeClr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GB"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/>
              <a:t>Customer Total Energy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502480264852421E-2"/>
          <c:y val="0.15979050345979479"/>
          <c:w val="0.89471836792011183"/>
          <c:h val="0.73361727511333807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[1]BackEnd!$BC$41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1301">
                <a:alpha val="55000"/>
              </a:srgb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[1]BackEnd!$BG$34:$BR$34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[1]BackEnd!$BG$41:$BR$41</c:f>
              <c:numCache>
                <c:formatCode>General</c:formatCode>
                <c:ptCount val="12"/>
                <c:pt idx="0">
                  <c:v>653308.80000000005</c:v>
                </c:pt>
                <c:pt idx="1">
                  <c:v>572443</c:v>
                </c:pt>
                <c:pt idx="2">
                  <c:v>486520.7</c:v>
                </c:pt>
                <c:pt idx="3">
                  <c:v>529342.5</c:v>
                </c:pt>
                <c:pt idx="4">
                  <c:v>683381</c:v>
                </c:pt>
                <c:pt idx="5">
                  <c:v>738923.3</c:v>
                </c:pt>
                <c:pt idx="6">
                  <c:v>925863</c:v>
                </c:pt>
                <c:pt idx="7">
                  <c:v>1011371.7</c:v>
                </c:pt>
                <c:pt idx="8">
                  <c:v>1070734.1000000001</c:v>
                </c:pt>
                <c:pt idx="9">
                  <c:v>1021460.8</c:v>
                </c:pt>
                <c:pt idx="10">
                  <c:v>835304.3</c:v>
                </c:pt>
                <c:pt idx="11">
                  <c:v>770660.3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8-46F1-A34E-75B2F8F1C452}"/>
            </c:ext>
          </c:extLst>
        </c:ser>
        <c:ser>
          <c:idx val="0"/>
          <c:order val="1"/>
          <c:tx>
            <c:strRef>
              <c:f>[1]BackEnd!$BC$40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0000">
                <a:alpha val="60000"/>
              </a:srgb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[1]BackEnd!$BG$34:$BR$34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[1]BackEnd!$BG$40:$BR$40</c:f>
              <c:numCache>
                <c:formatCode>General</c:formatCode>
                <c:ptCount val="12"/>
                <c:pt idx="0">
                  <c:v>608320.6</c:v>
                </c:pt>
                <c:pt idx="1">
                  <c:v>514640.7</c:v>
                </c:pt>
                <c:pt idx="2">
                  <c:v>471456.2</c:v>
                </c:pt>
                <c:pt idx="3">
                  <c:v>484326.5</c:v>
                </c:pt>
                <c:pt idx="4">
                  <c:v>563436</c:v>
                </c:pt>
                <c:pt idx="5">
                  <c:v>655075.9</c:v>
                </c:pt>
                <c:pt idx="6">
                  <c:v>788254.5</c:v>
                </c:pt>
                <c:pt idx="7">
                  <c:v>895643.1</c:v>
                </c:pt>
                <c:pt idx="8">
                  <c:v>1027806.6</c:v>
                </c:pt>
                <c:pt idx="9">
                  <c:v>971135.4</c:v>
                </c:pt>
                <c:pt idx="10">
                  <c:v>798696.6</c:v>
                </c:pt>
                <c:pt idx="11">
                  <c:v>753805.8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08-46F1-A34E-75B2F8F1C452}"/>
            </c:ext>
          </c:extLst>
        </c:ser>
        <c:ser>
          <c:idx val="1"/>
          <c:order val="2"/>
          <c:tx>
            <c:strRef>
              <c:f>[1]BackEnd!$BC$39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FF0000">
                <a:alpha val="65000"/>
              </a:srgb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[1]BackEnd!$BG$34:$BR$34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[1]BackEnd!$BG$39:$BR$39</c:f>
              <c:numCache>
                <c:formatCode>General</c:formatCode>
                <c:ptCount val="12"/>
                <c:pt idx="0">
                  <c:v>606271.1</c:v>
                </c:pt>
                <c:pt idx="1">
                  <c:v>504884</c:v>
                </c:pt>
                <c:pt idx="2">
                  <c:v>464015.4</c:v>
                </c:pt>
                <c:pt idx="3">
                  <c:v>499214.6</c:v>
                </c:pt>
                <c:pt idx="4">
                  <c:v>580019</c:v>
                </c:pt>
                <c:pt idx="5">
                  <c:v>657321.5</c:v>
                </c:pt>
                <c:pt idx="6">
                  <c:v>833834.5</c:v>
                </c:pt>
                <c:pt idx="7">
                  <c:v>922001.2</c:v>
                </c:pt>
                <c:pt idx="8">
                  <c:v>999966.6</c:v>
                </c:pt>
                <c:pt idx="9">
                  <c:v>955757.6</c:v>
                </c:pt>
                <c:pt idx="10">
                  <c:v>786779.8</c:v>
                </c:pt>
                <c:pt idx="11">
                  <c:v>709531.4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08-46F1-A34E-75B2F8F1C452}"/>
            </c:ext>
          </c:extLst>
        </c:ser>
        <c:ser>
          <c:idx val="2"/>
          <c:order val="3"/>
          <c:tx>
            <c:strRef>
              <c:f>[1]BackEnd!$BC$38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FF0000">
                <a:alpha val="70000"/>
              </a:srgb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[1]BackEnd!$BG$34:$BR$34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[1]BackEnd!$BG$38:$BR$38</c:f>
              <c:numCache>
                <c:formatCode>General</c:formatCode>
                <c:ptCount val="12"/>
                <c:pt idx="0">
                  <c:v>570233.9</c:v>
                </c:pt>
                <c:pt idx="1">
                  <c:v>473988.00000000012</c:v>
                </c:pt>
                <c:pt idx="2">
                  <c:v>450246.70000000019</c:v>
                </c:pt>
                <c:pt idx="3">
                  <c:v>479954.30000000005</c:v>
                </c:pt>
                <c:pt idx="4">
                  <c:v>553636.09999999986</c:v>
                </c:pt>
                <c:pt idx="5">
                  <c:v>646764.69999999995</c:v>
                </c:pt>
                <c:pt idx="6">
                  <c:v>777720.40000000014</c:v>
                </c:pt>
                <c:pt idx="7">
                  <c:v>870526.10000000009</c:v>
                </c:pt>
                <c:pt idx="8">
                  <c:v>952297.79999999993</c:v>
                </c:pt>
                <c:pt idx="9">
                  <c:v>914361.39999999979</c:v>
                </c:pt>
                <c:pt idx="10">
                  <c:v>735208.80499999982</c:v>
                </c:pt>
                <c:pt idx="11">
                  <c:v>699175.52800000005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08-46F1-A34E-75B2F8F1C452}"/>
            </c:ext>
          </c:extLst>
        </c:ser>
        <c:ser>
          <c:idx val="3"/>
          <c:order val="4"/>
          <c:tx>
            <c:strRef>
              <c:f>[1]BackEnd!$BC$37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FF0000">
                <a:alpha val="75000"/>
              </a:srgb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[1]BackEnd!$BG$34:$BR$34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[1]BackEnd!$BG$37:$BR$37</c:f>
              <c:numCache>
                <c:formatCode>General</c:formatCode>
                <c:ptCount val="12"/>
                <c:pt idx="0">
                  <c:v>569668.0909999999</c:v>
                </c:pt>
                <c:pt idx="1">
                  <c:v>479049.31299999997</c:v>
                </c:pt>
                <c:pt idx="2">
                  <c:v>434778.29900000006</c:v>
                </c:pt>
                <c:pt idx="3">
                  <c:v>444771.3870000001</c:v>
                </c:pt>
                <c:pt idx="4">
                  <c:v>542022.10600000015</c:v>
                </c:pt>
                <c:pt idx="5">
                  <c:v>637236.04200000013</c:v>
                </c:pt>
                <c:pt idx="6">
                  <c:v>764104.83499999996</c:v>
                </c:pt>
                <c:pt idx="7">
                  <c:v>869381.46200000006</c:v>
                </c:pt>
                <c:pt idx="8">
                  <c:v>955094.80799999996</c:v>
                </c:pt>
                <c:pt idx="9">
                  <c:v>909512.90300000017</c:v>
                </c:pt>
                <c:pt idx="10">
                  <c:v>737342.48100000015</c:v>
                </c:pt>
                <c:pt idx="11">
                  <c:v>688681.054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08-46F1-A34E-75B2F8F1C452}"/>
            </c:ext>
          </c:extLst>
        </c:ser>
        <c:ser>
          <c:idx val="4"/>
          <c:order val="5"/>
          <c:tx>
            <c:strRef>
              <c:f>[1]BackEnd!$BC$36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rgbClr val="FF0000">
                <a:alpha val="80000"/>
              </a:srgb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[1]BackEnd!$BG$34:$BR$34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[1]BackEnd!$BG$36:$BR$36</c:f>
              <c:numCache>
                <c:formatCode>General</c:formatCode>
                <c:ptCount val="12"/>
                <c:pt idx="0">
                  <c:v>563388.36400000006</c:v>
                </c:pt>
                <c:pt idx="1">
                  <c:v>471355.353</c:v>
                </c:pt>
                <c:pt idx="2">
                  <c:v>433209.34199999995</c:v>
                </c:pt>
                <c:pt idx="3">
                  <c:v>458503.36700000009</c:v>
                </c:pt>
                <c:pt idx="4">
                  <c:v>535348.88400000008</c:v>
                </c:pt>
                <c:pt idx="5">
                  <c:v>632682.15100000007</c:v>
                </c:pt>
                <c:pt idx="6">
                  <c:v>759002.81700000016</c:v>
                </c:pt>
                <c:pt idx="7">
                  <c:v>898571.8629999999</c:v>
                </c:pt>
                <c:pt idx="8">
                  <c:v>954289.51700000023</c:v>
                </c:pt>
                <c:pt idx="9">
                  <c:v>907870.07700000016</c:v>
                </c:pt>
                <c:pt idx="10">
                  <c:v>736999.89299999992</c:v>
                </c:pt>
                <c:pt idx="11">
                  <c:v>690605.80999999994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08-46F1-A34E-75B2F8F1C452}"/>
            </c:ext>
          </c:extLst>
        </c:ser>
        <c:ser>
          <c:idx val="5"/>
          <c:order val="6"/>
          <c:tx>
            <c:strRef>
              <c:f>[1]BackEnd!$BC$35</c:f>
              <c:strCache>
                <c:ptCount val="1"/>
                <c:pt idx="0">
                  <c:v>2023/24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[1]BackEnd!$BG$34:$BR$34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[1]BackEnd!$BG$35:$BR$35</c:f>
              <c:numCache>
                <c:formatCode>General</c:formatCode>
                <c:ptCount val="12"/>
                <c:pt idx="0">
                  <c:v>544534.12699999998</c:v>
                </c:pt>
                <c:pt idx="1">
                  <c:v>442065.24999999994</c:v>
                </c:pt>
                <c:pt idx="2">
                  <c:v>359854.74599999987</c:v>
                </c:pt>
                <c:pt idx="3">
                  <c:v>368283.70799999987</c:v>
                </c:pt>
                <c:pt idx="4">
                  <c:v>432327.54500000016</c:v>
                </c:pt>
                <c:pt idx="5">
                  <c:v>514270.97200000007</c:v>
                </c:pt>
                <c:pt idx="6">
                  <c:v>641351.73699999985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08-46F1-A34E-75B2F8F1C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146936"/>
        <c:axId val="716154808"/>
      </c:barChart>
      <c:catAx>
        <c:axId val="716146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GB"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6154808"/>
        <c:crosses val="autoZero"/>
        <c:auto val="1"/>
        <c:lblAlgn val="ctr"/>
        <c:lblOffset val="100"/>
        <c:noMultiLvlLbl val="0"/>
      </c:catAx>
      <c:valAx>
        <c:axId val="71615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GB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Total</a:t>
                </a:r>
                <a:r>
                  <a:rPr lang="en-GB" baseline="0"/>
                  <a:t> kWh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GB"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GB"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6146936"/>
        <c:crosses val="autoZero"/>
        <c:crossBetween val="between"/>
      </c:valAx>
      <c:spPr>
        <a:noFill/>
        <a:ln w="9525">
          <a:solidFill>
            <a:schemeClr val="bg1">
              <a:lumMod val="75000"/>
            </a:schemeClr>
          </a:solidFill>
          <a:round/>
        </a:ln>
        <a:effectLst/>
      </c:spPr>
    </c:plotArea>
    <c:legend>
      <c:legendPos val="b"/>
      <c:layout>
        <c:manualLayout>
          <c:xMode val="edge"/>
          <c:yMode val="edge"/>
          <c:x val="0.59555115687741011"/>
          <c:y val="2.4405789718335454E-2"/>
          <c:w val="0.39505831432120958"/>
          <c:h val="0.101347490654577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>
          <a:alpha val="50000"/>
        </a:schemeClr>
      </a:solidFill>
      <a:round/>
    </a:ln>
    <a:effectLst/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S$2" lockText="1" noThreeD="1"/>
</file>

<file path=xl/ctrlProps/ctrlProp10.xml><?xml version="1.0" encoding="utf-8"?>
<formControlPr xmlns="http://schemas.microsoft.com/office/spreadsheetml/2009/9/main" objectType="CheckBox" fmlaLink="'[1]Annual Energy'!$S$5" lockText="1" noThreeD="1"/>
</file>

<file path=xl/ctrlProps/ctrlProp11.xml><?xml version="1.0" encoding="utf-8"?>
<formControlPr xmlns="http://schemas.microsoft.com/office/spreadsheetml/2009/9/main" objectType="CheckBox" fmlaLink="'[1]Annual Energy'!$S$6" lockText="1" noThreeD="1"/>
</file>

<file path=xl/ctrlProps/ctrlProp12.xml><?xml version="1.0" encoding="utf-8"?>
<formControlPr xmlns="http://schemas.microsoft.com/office/spreadsheetml/2009/9/main" objectType="CheckBox" fmlaLink="'[1]Annual Energy'!$S$7" lockText="1" noThreeD="1"/>
</file>

<file path=xl/ctrlProps/ctrlProp13.xml><?xml version="1.0" encoding="utf-8"?>
<formControlPr xmlns="http://schemas.microsoft.com/office/spreadsheetml/2009/9/main" objectType="CheckBox" fmlaLink="'[1]Annual Energy'!$S$8" lockText="1" noThreeD="1"/>
</file>

<file path=xl/ctrlProps/ctrlProp14.xml><?xml version="1.0" encoding="utf-8"?>
<formControlPr xmlns="http://schemas.microsoft.com/office/spreadsheetml/2009/9/main" objectType="CheckBox" fmlaLink="'[1]Annual Energy'!$S$9" lockText="1" noThreeD="1"/>
</file>

<file path=xl/ctrlProps/ctrlProp15.xml><?xml version="1.0" encoding="utf-8"?>
<formControlPr xmlns="http://schemas.microsoft.com/office/spreadsheetml/2009/9/main" objectType="CheckBox" fmlaLink="'[1]Annual Energy'!$S$10" lockText="1" noThreeD="1"/>
</file>

<file path=xl/ctrlProps/ctrlProp16.xml><?xml version="1.0" encoding="utf-8"?>
<formControlPr xmlns="http://schemas.microsoft.com/office/spreadsheetml/2009/9/main" objectType="CheckBox" fmlaLink="'[1]Annual Energy'!$S$11" lockText="1" noThreeD="1"/>
</file>

<file path=xl/ctrlProps/ctrlProp17.xml><?xml version="1.0" encoding="utf-8"?>
<formControlPr xmlns="http://schemas.microsoft.com/office/spreadsheetml/2009/9/main" objectType="CheckBox" fmlaLink="'[1]Annual Energy'!$S$12" lockText="1" noThreeD="1"/>
</file>

<file path=xl/ctrlProps/ctrlProp18.xml><?xml version="1.0" encoding="utf-8"?>
<formControlPr xmlns="http://schemas.microsoft.com/office/spreadsheetml/2009/9/main" objectType="CheckBox" fmlaLink="'[1]Annual Energy'!$S$13" lockText="1" noThreeD="1"/>
</file>

<file path=xl/ctrlProps/ctrlProp19.xml><?xml version="1.0" encoding="utf-8"?>
<formControlPr xmlns="http://schemas.microsoft.com/office/spreadsheetml/2009/9/main" objectType="CheckBox" checked="Checked" fmlaLink="$Q$3" lockText="1" noThreeD="1"/>
</file>

<file path=xl/ctrlProps/ctrlProp2.xml><?xml version="1.0" encoding="utf-8"?>
<formControlPr xmlns="http://schemas.microsoft.com/office/spreadsheetml/2009/9/main" objectType="CheckBox" checked="Checked" fmlaLink="$S$3" lockText="1" noThreeD="1"/>
</file>

<file path=xl/ctrlProps/ctrlProp20.xml><?xml version="1.0" encoding="utf-8"?>
<formControlPr xmlns="http://schemas.microsoft.com/office/spreadsheetml/2009/9/main" objectType="CheckBox" checked="Checked" fmlaLink="$Q$5" lockText="1" noThreeD="1"/>
</file>

<file path=xl/ctrlProps/ctrlProp21.xml><?xml version="1.0" encoding="utf-8"?>
<formControlPr xmlns="http://schemas.microsoft.com/office/spreadsheetml/2009/9/main" objectType="CheckBox" checked="Checked" fmlaLink="$Q$6" lockText="1" noThreeD="1"/>
</file>

<file path=xl/ctrlProps/ctrlProp22.xml><?xml version="1.0" encoding="utf-8"?>
<formControlPr xmlns="http://schemas.microsoft.com/office/spreadsheetml/2009/9/main" objectType="CheckBox" checked="Checked" fmlaLink="$Q$7" lockText="1" noThreeD="1"/>
</file>

<file path=xl/ctrlProps/ctrlProp23.xml><?xml version="1.0" encoding="utf-8"?>
<formControlPr xmlns="http://schemas.microsoft.com/office/spreadsheetml/2009/9/main" objectType="CheckBox" checked="Checked" fmlaLink="$Q$8" lockText="1" noThreeD="1"/>
</file>

<file path=xl/ctrlProps/ctrlProp24.xml><?xml version="1.0" encoding="utf-8"?>
<formControlPr xmlns="http://schemas.microsoft.com/office/spreadsheetml/2009/9/main" objectType="CheckBox" checked="Checked" fmlaLink="$Q$9" lockText="1" noThreeD="1"/>
</file>

<file path=xl/ctrlProps/ctrlProp25.xml><?xml version="1.0" encoding="utf-8"?>
<formControlPr xmlns="http://schemas.microsoft.com/office/spreadsheetml/2009/9/main" objectType="CheckBox" checked="Checked" fmlaLink="$Q$4" lockText="1" noThreeD="1"/>
</file>

<file path=xl/ctrlProps/ctrlProp26.xml><?xml version="1.0" encoding="utf-8"?>
<formControlPr xmlns="http://schemas.microsoft.com/office/spreadsheetml/2009/9/main" objectType="CheckBox" checked="Checked" fmlaLink="'Annual Energy'!$S$3" lockText="1" noThreeD="1"/>
</file>

<file path=xl/ctrlProps/ctrlProp27.xml><?xml version="1.0" encoding="utf-8"?>
<formControlPr xmlns="http://schemas.microsoft.com/office/spreadsheetml/2009/9/main" objectType="CheckBox" fmlaLink="'Annual Energy'!$S$4" lockText="1" noThreeD="1"/>
</file>

<file path=xl/ctrlProps/ctrlProp28.xml><?xml version="1.0" encoding="utf-8"?>
<formControlPr xmlns="http://schemas.microsoft.com/office/spreadsheetml/2009/9/main" objectType="CheckBox" fmlaLink="'Annual Energy'!$S$5" lockText="1" noThreeD="1"/>
</file>

<file path=xl/ctrlProps/ctrlProp29.xml><?xml version="1.0" encoding="utf-8"?>
<formControlPr xmlns="http://schemas.microsoft.com/office/spreadsheetml/2009/9/main" objectType="CheckBox" fmlaLink="'Annual Energy'!$S$6" lockText="1" noThreeD="1"/>
</file>

<file path=xl/ctrlProps/ctrlProp3.xml><?xml version="1.0" encoding="utf-8"?>
<formControlPr xmlns="http://schemas.microsoft.com/office/spreadsheetml/2009/9/main" objectType="CheckBox" checked="Checked" fmlaLink="$S$4" lockText="1" noThreeD="1"/>
</file>

<file path=xl/ctrlProps/ctrlProp30.xml><?xml version="1.0" encoding="utf-8"?>
<formControlPr xmlns="http://schemas.microsoft.com/office/spreadsheetml/2009/9/main" objectType="CheckBox" fmlaLink="'Annual Energy'!$S$7" lockText="1" noThreeD="1"/>
</file>

<file path=xl/ctrlProps/ctrlProp31.xml><?xml version="1.0" encoding="utf-8"?>
<formControlPr xmlns="http://schemas.microsoft.com/office/spreadsheetml/2009/9/main" objectType="CheckBox" fmlaLink="'Annual Energy'!$S$8" lockText="1" noThreeD="1"/>
</file>

<file path=xl/ctrlProps/ctrlProp32.xml><?xml version="1.0" encoding="utf-8"?>
<formControlPr xmlns="http://schemas.microsoft.com/office/spreadsheetml/2009/9/main" objectType="CheckBox" fmlaLink="'Annual Energy'!$S$9" lockText="1" noThreeD="1"/>
</file>

<file path=xl/ctrlProps/ctrlProp33.xml><?xml version="1.0" encoding="utf-8"?>
<formControlPr xmlns="http://schemas.microsoft.com/office/spreadsheetml/2009/9/main" objectType="CheckBox" fmlaLink="'Annual Energy'!$S$10" lockText="1" noThreeD="1"/>
</file>

<file path=xl/ctrlProps/ctrlProp34.xml><?xml version="1.0" encoding="utf-8"?>
<formControlPr xmlns="http://schemas.microsoft.com/office/spreadsheetml/2009/9/main" objectType="CheckBox" fmlaLink="'Annual Energy'!$S$11" lockText="1" noThreeD="1"/>
</file>

<file path=xl/ctrlProps/ctrlProp35.xml><?xml version="1.0" encoding="utf-8"?>
<formControlPr xmlns="http://schemas.microsoft.com/office/spreadsheetml/2009/9/main" objectType="CheckBox" fmlaLink="'Annual Energy'!$S$12" lockText="1" noThreeD="1"/>
</file>

<file path=xl/ctrlProps/ctrlProp36.xml><?xml version="1.0" encoding="utf-8"?>
<formControlPr xmlns="http://schemas.microsoft.com/office/spreadsheetml/2009/9/main" objectType="CheckBox" fmlaLink="'Annual Energy'!$S$13" lockText="1" noThreeD="1"/>
</file>

<file path=xl/ctrlProps/ctrlProp4.xml><?xml version="1.0" encoding="utf-8"?>
<formControlPr xmlns="http://schemas.microsoft.com/office/spreadsheetml/2009/9/main" objectType="CheckBox" checked="Checked" fmlaLink="$S$5" lockText="1" noThreeD="1"/>
</file>

<file path=xl/ctrlProps/ctrlProp5.xml><?xml version="1.0" encoding="utf-8"?>
<formControlPr xmlns="http://schemas.microsoft.com/office/spreadsheetml/2009/9/main" objectType="CheckBox" checked="Checked" fmlaLink="$S$6" lockText="1" noThreeD="1"/>
</file>

<file path=xl/ctrlProps/ctrlProp6.xml><?xml version="1.0" encoding="utf-8"?>
<formControlPr xmlns="http://schemas.microsoft.com/office/spreadsheetml/2009/9/main" objectType="CheckBox" checked="Checked" fmlaLink="$S$7" lockText="1" noThreeD="1"/>
</file>

<file path=xl/ctrlProps/ctrlProp7.xml><?xml version="1.0" encoding="utf-8"?>
<formControlPr xmlns="http://schemas.microsoft.com/office/spreadsheetml/2009/9/main" objectType="CheckBox" checked="Checked" fmlaLink="$S$8" lockText="1" noThreeD="1"/>
</file>

<file path=xl/ctrlProps/ctrlProp8.xml><?xml version="1.0" encoding="utf-8"?>
<formControlPr xmlns="http://schemas.microsoft.com/office/spreadsheetml/2009/9/main" objectType="CheckBox" checked="Checked" fmlaLink="'[1]Annual Energy'!$S$3" lockText="1" noThreeD="1"/>
</file>

<file path=xl/ctrlProps/ctrlProp9.xml><?xml version="1.0" encoding="utf-8"?>
<formControlPr xmlns="http://schemas.microsoft.com/office/spreadsheetml/2009/9/main" objectType="CheckBox" fmlaLink="'[1]Annual Energy'!$S$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19</xdr:col>
      <xdr:colOff>0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266700</xdr:colOff>
          <xdr:row>1</xdr:row>
          <xdr:rowOff>0</xdr:rowOff>
        </xdr:from>
        <xdr:to>
          <xdr:col>18</xdr:col>
          <xdr:colOff>571500</xdr:colOff>
          <xdr:row>8</xdr:row>
          <xdr:rowOff>28575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6663307" y="666750"/>
              <a:ext cx="304800" cy="1362075"/>
              <a:chOff x="16637794" y="666750"/>
              <a:chExt cx="304800" cy="1362075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000-000001080000}"/>
                  </a:ext>
                </a:extLst>
              </xdr:cNvPr>
              <xdr:cNvSpPr/>
            </xdr:nvSpPr>
            <xdr:spPr bwMode="auto">
              <a:xfrm>
                <a:off x="16637794" y="666750"/>
                <a:ext cx="3048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000-000002080000}"/>
                  </a:ext>
                </a:extLst>
              </xdr:cNvPr>
              <xdr:cNvSpPr/>
            </xdr:nvSpPr>
            <xdr:spPr bwMode="auto">
              <a:xfrm>
                <a:off x="16637794" y="819150"/>
                <a:ext cx="3048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80000}"/>
                  </a:ext>
                </a:extLst>
              </xdr:cNvPr>
              <xdr:cNvSpPr/>
            </xdr:nvSpPr>
            <xdr:spPr bwMode="auto">
              <a:xfrm>
                <a:off x="16637794" y="1009650"/>
                <a:ext cx="3048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4080000}"/>
                  </a:ext>
                </a:extLst>
              </xdr:cNvPr>
              <xdr:cNvSpPr/>
            </xdr:nvSpPr>
            <xdr:spPr bwMode="auto">
              <a:xfrm>
                <a:off x="16637794" y="1209675"/>
                <a:ext cx="3048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  <a:ext uri="{FF2B5EF4-FFF2-40B4-BE49-F238E27FC236}">
                    <a16:creationId xmlns:a16="http://schemas.microsoft.com/office/drawing/2014/main" id="{00000000-0008-0000-0000-000005080000}"/>
                  </a:ext>
                </a:extLst>
              </xdr:cNvPr>
              <xdr:cNvSpPr/>
            </xdr:nvSpPr>
            <xdr:spPr bwMode="auto">
              <a:xfrm>
                <a:off x="16637794" y="1390650"/>
                <a:ext cx="3048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  <a:ext uri="{FF2B5EF4-FFF2-40B4-BE49-F238E27FC236}">
                    <a16:creationId xmlns:a16="http://schemas.microsoft.com/office/drawing/2014/main" id="{00000000-0008-0000-0000-000006080000}"/>
                  </a:ext>
                </a:extLst>
              </xdr:cNvPr>
              <xdr:cNvSpPr/>
            </xdr:nvSpPr>
            <xdr:spPr bwMode="auto">
              <a:xfrm>
                <a:off x="16637794" y="1581150"/>
                <a:ext cx="3048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  <a:ext uri="{FF2B5EF4-FFF2-40B4-BE49-F238E27FC236}">
                    <a16:creationId xmlns:a16="http://schemas.microsoft.com/office/drawing/2014/main" id="{00000000-0008-0000-0000-000007080000}"/>
                  </a:ext>
                </a:extLst>
              </xdr:cNvPr>
              <xdr:cNvSpPr/>
            </xdr:nvSpPr>
            <xdr:spPr bwMode="auto">
              <a:xfrm>
                <a:off x="16637794" y="1771650"/>
                <a:ext cx="3048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0</xdr:row>
          <xdr:rowOff>654844</xdr:rowOff>
        </xdr:from>
        <xdr:to>
          <xdr:col>21</xdr:col>
          <xdr:colOff>85725</xdr:colOff>
          <xdr:row>12</xdr:row>
          <xdr:rowOff>19705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7770929" y="654844"/>
              <a:ext cx="289832" cy="2113504"/>
              <a:chOff x="17728406" y="654844"/>
              <a:chExt cx="300038" cy="2115205"/>
            </a:xfrm>
          </xdr:grpSpPr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  <a:ext uri="{FF2B5EF4-FFF2-40B4-BE49-F238E27FC236}">
                    <a16:creationId xmlns:a16="http://schemas.microsoft.com/office/drawing/2014/main" id="{00000000-0008-0000-0000-000008080000}"/>
                  </a:ext>
                </a:extLst>
              </xdr:cNvPr>
              <xdr:cNvSpPr/>
            </xdr:nvSpPr>
            <xdr:spPr bwMode="auto">
              <a:xfrm>
                <a:off x="17728406" y="654844"/>
                <a:ext cx="300038" cy="2299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000-000009080000}"/>
                  </a:ext>
                </a:extLst>
              </xdr:cNvPr>
              <xdr:cNvSpPr/>
            </xdr:nvSpPr>
            <xdr:spPr bwMode="auto">
              <a:xfrm>
                <a:off x="17728406" y="846482"/>
                <a:ext cx="300038" cy="2299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000-00000A080000}"/>
                  </a:ext>
                </a:extLst>
              </xdr:cNvPr>
              <xdr:cNvSpPr/>
            </xdr:nvSpPr>
            <xdr:spPr bwMode="auto">
              <a:xfrm>
                <a:off x="17728406" y="1028538"/>
                <a:ext cx="300038" cy="2203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  <a:ext uri="{FF2B5EF4-FFF2-40B4-BE49-F238E27FC236}">
                    <a16:creationId xmlns:a16="http://schemas.microsoft.com/office/drawing/2014/main" id="{00000000-0008-0000-0000-00000B080000}"/>
                  </a:ext>
                </a:extLst>
              </xdr:cNvPr>
              <xdr:cNvSpPr/>
            </xdr:nvSpPr>
            <xdr:spPr bwMode="auto">
              <a:xfrm>
                <a:off x="17728406" y="1220176"/>
                <a:ext cx="300038" cy="2203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  <a:ext uri="{FF2B5EF4-FFF2-40B4-BE49-F238E27FC236}">
                    <a16:creationId xmlns:a16="http://schemas.microsoft.com/office/drawing/2014/main" id="{00000000-0008-0000-0000-00000C080000}"/>
                  </a:ext>
                </a:extLst>
              </xdr:cNvPr>
              <xdr:cNvSpPr/>
            </xdr:nvSpPr>
            <xdr:spPr bwMode="auto">
              <a:xfrm>
                <a:off x="17728406" y="1411814"/>
                <a:ext cx="300038" cy="2203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  <a:ext uri="{FF2B5EF4-FFF2-40B4-BE49-F238E27FC236}">
                    <a16:creationId xmlns:a16="http://schemas.microsoft.com/office/drawing/2014/main" id="{00000000-0008-0000-0000-00000D080000}"/>
                  </a:ext>
                </a:extLst>
              </xdr:cNvPr>
              <xdr:cNvSpPr/>
            </xdr:nvSpPr>
            <xdr:spPr bwMode="auto">
              <a:xfrm>
                <a:off x="17728406" y="1603452"/>
                <a:ext cx="300038" cy="2203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  <a:ext uri="{FF2B5EF4-FFF2-40B4-BE49-F238E27FC236}">
                    <a16:creationId xmlns:a16="http://schemas.microsoft.com/office/drawing/2014/main" id="{00000000-0008-0000-0000-00000E080000}"/>
                  </a:ext>
                </a:extLst>
              </xdr:cNvPr>
              <xdr:cNvSpPr/>
            </xdr:nvSpPr>
            <xdr:spPr bwMode="auto">
              <a:xfrm>
                <a:off x="17728406" y="1795090"/>
                <a:ext cx="300038" cy="2108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  <a:ext uri="{FF2B5EF4-FFF2-40B4-BE49-F238E27FC236}">
                    <a16:creationId xmlns:a16="http://schemas.microsoft.com/office/drawing/2014/main" id="{00000000-0008-0000-0000-00000F080000}"/>
                  </a:ext>
                </a:extLst>
              </xdr:cNvPr>
              <xdr:cNvSpPr/>
            </xdr:nvSpPr>
            <xdr:spPr bwMode="auto">
              <a:xfrm>
                <a:off x="17728406" y="1986728"/>
                <a:ext cx="300038" cy="198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  <a:ext uri="{FF2B5EF4-FFF2-40B4-BE49-F238E27FC236}">
                    <a16:creationId xmlns:a16="http://schemas.microsoft.com/office/drawing/2014/main" id="{00000000-0008-0000-0000-000010080000}"/>
                  </a:ext>
                </a:extLst>
              </xdr:cNvPr>
              <xdr:cNvSpPr/>
            </xdr:nvSpPr>
            <xdr:spPr bwMode="auto">
              <a:xfrm>
                <a:off x="17728406" y="2178366"/>
                <a:ext cx="300038" cy="2084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  <a:ext uri="{FF2B5EF4-FFF2-40B4-BE49-F238E27FC236}">
                    <a16:creationId xmlns:a16="http://schemas.microsoft.com/office/drawing/2014/main" id="{00000000-0008-0000-0000-000011080000}"/>
                  </a:ext>
                </a:extLst>
              </xdr:cNvPr>
              <xdr:cNvSpPr/>
            </xdr:nvSpPr>
            <xdr:spPr bwMode="auto">
              <a:xfrm>
                <a:off x="17728406" y="2358027"/>
                <a:ext cx="300038" cy="2203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  <a:ext uri="{FF2B5EF4-FFF2-40B4-BE49-F238E27FC236}">
                    <a16:creationId xmlns:a16="http://schemas.microsoft.com/office/drawing/2014/main" id="{00000000-0008-0000-0000-000012080000}"/>
                  </a:ext>
                </a:extLst>
              </xdr:cNvPr>
              <xdr:cNvSpPr/>
            </xdr:nvSpPr>
            <xdr:spPr bwMode="auto">
              <a:xfrm>
                <a:off x="17728406" y="2549665"/>
                <a:ext cx="300038" cy="2203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12</xdr:row>
      <xdr:rowOff>0</xdr:rowOff>
    </xdr:from>
    <xdr:to>
      <xdr:col>16</xdr:col>
      <xdr:colOff>774806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</xdr:row>
          <xdr:rowOff>657225</xdr:rowOff>
        </xdr:from>
        <xdr:to>
          <xdr:col>16</xdr:col>
          <xdr:colOff>571500</xdr:colOff>
          <xdr:row>9</xdr:row>
          <xdr:rowOff>28575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pSpPr/>
          </xdr:nvGrpSpPr>
          <xdr:grpSpPr>
            <a:xfrm>
              <a:off x="15765236" y="847725"/>
              <a:ext cx="304800" cy="1371600"/>
              <a:chOff x="15768638" y="847725"/>
              <a:chExt cx="304800" cy="137160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100-000001040000}"/>
                  </a:ext>
                </a:extLst>
              </xdr:cNvPr>
              <xdr:cNvSpPr/>
            </xdr:nvSpPr>
            <xdr:spPr bwMode="auto">
              <a:xfrm>
                <a:off x="15768638" y="847725"/>
                <a:ext cx="304800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100-000002040000}"/>
                  </a:ext>
                </a:extLst>
              </xdr:cNvPr>
              <xdr:cNvSpPr/>
            </xdr:nvSpPr>
            <xdr:spPr bwMode="auto">
              <a:xfrm>
                <a:off x="15768638" y="12192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100-000003040000}"/>
                  </a:ext>
                </a:extLst>
              </xdr:cNvPr>
              <xdr:cNvSpPr/>
            </xdr:nvSpPr>
            <xdr:spPr bwMode="auto">
              <a:xfrm>
                <a:off x="15768638" y="140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100-000004040000}"/>
                  </a:ext>
                </a:extLst>
              </xdr:cNvPr>
              <xdr:cNvSpPr/>
            </xdr:nvSpPr>
            <xdr:spPr bwMode="auto">
              <a:xfrm>
                <a:off x="15768638" y="1609725"/>
                <a:ext cx="304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100-000005040000}"/>
                  </a:ext>
                </a:extLst>
              </xdr:cNvPr>
              <xdr:cNvSpPr/>
            </xdr:nvSpPr>
            <xdr:spPr bwMode="auto">
              <a:xfrm>
                <a:off x="15768638" y="1790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100-000006040000}"/>
                  </a:ext>
                </a:extLst>
              </xdr:cNvPr>
              <xdr:cNvSpPr/>
            </xdr:nvSpPr>
            <xdr:spPr bwMode="auto">
              <a:xfrm>
                <a:off x="15768638" y="1981200"/>
                <a:ext cx="304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100-000007040000}"/>
                  </a:ext>
                </a:extLst>
              </xdr:cNvPr>
              <xdr:cNvSpPr/>
            </xdr:nvSpPr>
            <xdr:spPr bwMode="auto">
              <a:xfrm>
                <a:off x="15768638" y="1028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</xdr:row>
          <xdr:rowOff>0</xdr:rowOff>
        </xdr:from>
        <xdr:to>
          <xdr:col>19</xdr:col>
          <xdr:colOff>85725</xdr:colOff>
          <xdr:row>13</xdr:row>
          <xdr:rowOff>31611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pSpPr/>
          </xdr:nvGrpSpPr>
          <xdr:grpSpPr>
            <a:xfrm>
              <a:off x="16818429" y="857250"/>
              <a:ext cx="289832" cy="2113504"/>
              <a:chOff x="16823531" y="857250"/>
              <a:chExt cx="300038" cy="2115205"/>
            </a:xfrm>
          </xdr:grpSpPr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100-000008040000}"/>
                  </a:ext>
                </a:extLst>
              </xdr:cNvPr>
              <xdr:cNvSpPr/>
            </xdr:nvSpPr>
            <xdr:spPr bwMode="auto">
              <a:xfrm>
                <a:off x="16823531" y="857250"/>
                <a:ext cx="300038" cy="2299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100-000009040000}"/>
                  </a:ext>
                </a:extLst>
              </xdr:cNvPr>
              <xdr:cNvSpPr/>
            </xdr:nvSpPr>
            <xdr:spPr bwMode="auto">
              <a:xfrm>
                <a:off x="16823531" y="1048888"/>
                <a:ext cx="300038" cy="2299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100-00000A040000}"/>
                  </a:ext>
                </a:extLst>
              </xdr:cNvPr>
              <xdr:cNvSpPr/>
            </xdr:nvSpPr>
            <xdr:spPr bwMode="auto">
              <a:xfrm>
                <a:off x="16823531" y="1230944"/>
                <a:ext cx="300038" cy="2203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100-00000B040000}"/>
                  </a:ext>
                </a:extLst>
              </xdr:cNvPr>
              <xdr:cNvSpPr/>
            </xdr:nvSpPr>
            <xdr:spPr bwMode="auto">
              <a:xfrm>
                <a:off x="16823531" y="1422582"/>
                <a:ext cx="300038" cy="2203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100-00000C040000}"/>
                  </a:ext>
                </a:extLst>
              </xdr:cNvPr>
              <xdr:cNvSpPr/>
            </xdr:nvSpPr>
            <xdr:spPr bwMode="auto">
              <a:xfrm>
                <a:off x="16823531" y="1614220"/>
                <a:ext cx="300038" cy="2203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100-00000D040000}"/>
                  </a:ext>
                </a:extLst>
              </xdr:cNvPr>
              <xdr:cNvSpPr/>
            </xdr:nvSpPr>
            <xdr:spPr bwMode="auto">
              <a:xfrm>
                <a:off x="16823531" y="1805858"/>
                <a:ext cx="300038" cy="2203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100-00000E040000}"/>
                  </a:ext>
                </a:extLst>
              </xdr:cNvPr>
              <xdr:cNvSpPr/>
            </xdr:nvSpPr>
            <xdr:spPr bwMode="auto">
              <a:xfrm>
                <a:off x="16823531" y="1997496"/>
                <a:ext cx="300038" cy="2108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100-00000F040000}"/>
                  </a:ext>
                </a:extLst>
              </xdr:cNvPr>
              <xdr:cNvSpPr/>
            </xdr:nvSpPr>
            <xdr:spPr bwMode="auto">
              <a:xfrm>
                <a:off x="16823531" y="2189134"/>
                <a:ext cx="300038" cy="198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100-000010040000}"/>
                  </a:ext>
                </a:extLst>
              </xdr:cNvPr>
              <xdr:cNvSpPr/>
            </xdr:nvSpPr>
            <xdr:spPr bwMode="auto">
              <a:xfrm>
                <a:off x="16823531" y="2380772"/>
                <a:ext cx="300038" cy="2084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100-000011040000}"/>
                  </a:ext>
                </a:extLst>
              </xdr:cNvPr>
              <xdr:cNvSpPr/>
            </xdr:nvSpPr>
            <xdr:spPr bwMode="auto">
              <a:xfrm>
                <a:off x="16823531" y="2560433"/>
                <a:ext cx="300038" cy="2203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100-000012040000}"/>
                  </a:ext>
                </a:extLst>
              </xdr:cNvPr>
              <xdr:cNvSpPr/>
            </xdr:nvSpPr>
            <xdr:spPr bwMode="auto">
              <a:xfrm>
                <a:off x="16823531" y="2752071"/>
                <a:ext cx="300038" cy="2203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Winword\08%20Energy%20Accounts\PDA%20Monthly%20Report\2023\Copy%20of%202023-10%20Leicester%20City%20Monthly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 Energy"/>
      <sheetName val="Annual Carbon"/>
      <sheetName val="Average Profile"/>
      <sheetName val="Daily Total"/>
      <sheetName val="PECU Burn Hours "/>
      <sheetName val="BackEnd"/>
      <sheetName val="InventoryHeadline"/>
      <sheetName val="InventoryOverview"/>
      <sheetName val="Inventory"/>
      <sheetName val="CMSUnderReport"/>
      <sheetName val="CMSOverReport"/>
      <sheetName val="EnergyBreakdown"/>
      <sheetName val="DUoS"/>
      <sheetName val="HHData"/>
    </sheetNames>
    <sheetDataSet>
      <sheetData sheetId="0"/>
      <sheetData sheetId="1">
        <row r="3">
          <cell r="A3" t="str">
            <v>2023/24</v>
          </cell>
          <cell r="E3">
            <v>544534.12699999998</v>
          </cell>
          <cell r="F3">
            <v>442065.24999999994</v>
          </cell>
          <cell r="G3">
            <v>359854.74599999987</v>
          </cell>
          <cell r="H3">
            <v>368283.70799999987</v>
          </cell>
          <cell r="I3">
            <v>432327.54500000016</v>
          </cell>
          <cell r="J3">
            <v>514270.97200000007</v>
          </cell>
          <cell r="K3">
            <v>641351.73699999985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S3" t="b">
            <v>1</v>
          </cell>
        </row>
        <row r="4">
          <cell r="A4" t="str">
            <v>2022/23</v>
          </cell>
          <cell r="E4">
            <v>563388.36400000006</v>
          </cell>
          <cell r="F4">
            <v>471355.353</v>
          </cell>
          <cell r="G4">
            <v>433209.34199999995</v>
          </cell>
          <cell r="H4">
            <v>458503.36700000009</v>
          </cell>
          <cell r="I4">
            <v>535348.88400000008</v>
          </cell>
          <cell r="J4">
            <v>632682.15100000007</v>
          </cell>
          <cell r="K4">
            <v>759002.81700000016</v>
          </cell>
          <cell r="L4">
            <v>898571.8629999999</v>
          </cell>
          <cell r="M4">
            <v>954289.51700000023</v>
          </cell>
          <cell r="N4">
            <v>907870.07700000016</v>
          </cell>
          <cell r="O4">
            <v>736999.89299999992</v>
          </cell>
          <cell r="P4">
            <v>690605.80999999994</v>
          </cell>
          <cell r="T4" t="str">
            <v>Leicester City (Non CMS)</v>
          </cell>
          <cell r="U4" t="str">
            <v>LEICES1</v>
          </cell>
          <cell r="V4" t="str">
            <v>1100039922904</v>
          </cell>
        </row>
        <row r="5">
          <cell r="A5" t="str">
            <v>2021/22</v>
          </cell>
          <cell r="E5">
            <v>569668.0909999999</v>
          </cell>
          <cell r="F5">
            <v>479049.31299999997</v>
          </cell>
          <cell r="G5">
            <v>434778.29900000006</v>
          </cell>
          <cell r="H5">
            <v>444771.3870000001</v>
          </cell>
          <cell r="I5">
            <v>542022.10600000015</v>
          </cell>
          <cell r="J5">
            <v>637236.04200000013</v>
          </cell>
          <cell r="K5">
            <v>764104.83499999996</v>
          </cell>
          <cell r="L5">
            <v>869381.46200000006</v>
          </cell>
          <cell r="M5">
            <v>955094.80799999996</v>
          </cell>
          <cell r="N5">
            <v>909512.90300000017</v>
          </cell>
          <cell r="O5">
            <v>737342.48100000015</v>
          </cell>
          <cell r="P5">
            <v>688681.054</v>
          </cell>
          <cell r="T5" t="str">
            <v>Leicester City (Traffic Signs)</v>
          </cell>
          <cell r="U5" t="str">
            <v>LEICES2</v>
          </cell>
          <cell r="V5" t="str">
            <v>1100039922904</v>
          </cell>
        </row>
        <row r="6">
          <cell r="A6" t="str">
            <v>2020/21</v>
          </cell>
          <cell r="E6">
            <v>570233.9</v>
          </cell>
          <cell r="F6">
            <v>473988.00000000012</v>
          </cell>
          <cell r="G6">
            <v>450246.70000000019</v>
          </cell>
          <cell r="H6">
            <v>479954.30000000005</v>
          </cell>
          <cell r="I6">
            <v>553636.09999999986</v>
          </cell>
          <cell r="J6">
            <v>646764.69999999995</v>
          </cell>
          <cell r="K6">
            <v>777720.40000000014</v>
          </cell>
          <cell r="L6">
            <v>870526.10000000009</v>
          </cell>
          <cell r="M6">
            <v>952297.79999999993</v>
          </cell>
          <cell r="N6">
            <v>914361.39999999979</v>
          </cell>
          <cell r="O6">
            <v>735208.80499999982</v>
          </cell>
          <cell r="P6">
            <v>699175.52800000005</v>
          </cell>
          <cell r="T6" t="str">
            <v>Leicester City (Bollards)</v>
          </cell>
          <cell r="U6" t="str">
            <v>LEICES3</v>
          </cell>
          <cell r="V6" t="str">
            <v>1100039922904</v>
          </cell>
        </row>
        <row r="7">
          <cell r="A7" t="str">
            <v>2019/20</v>
          </cell>
          <cell r="E7">
            <v>606271.1</v>
          </cell>
          <cell r="F7">
            <v>504884</v>
          </cell>
          <cell r="G7">
            <v>464015.4</v>
          </cell>
          <cell r="H7">
            <v>499214.6</v>
          </cell>
          <cell r="I7">
            <v>580019</v>
          </cell>
          <cell r="J7">
            <v>657321.5</v>
          </cell>
          <cell r="K7">
            <v>833834.5</v>
          </cell>
          <cell r="L7">
            <v>922001.2</v>
          </cell>
          <cell r="M7">
            <v>999966.6</v>
          </cell>
          <cell r="N7">
            <v>955757.6</v>
          </cell>
          <cell r="O7">
            <v>786779.8</v>
          </cell>
          <cell r="P7">
            <v>709531.4</v>
          </cell>
          <cell r="T7" t="str">
            <v>Leicester City (CMS)</v>
          </cell>
          <cell r="U7" t="str">
            <v>leicesc</v>
          </cell>
          <cell r="V7" t="str">
            <v>1100039922904</v>
          </cell>
        </row>
        <row r="8">
          <cell r="A8" t="str">
            <v>2018/19</v>
          </cell>
          <cell r="E8">
            <v>608320.6</v>
          </cell>
          <cell r="F8">
            <v>514640.7</v>
          </cell>
          <cell r="G8">
            <v>471456.2</v>
          </cell>
          <cell r="H8">
            <v>484326.5</v>
          </cell>
          <cell r="I8">
            <v>563436</v>
          </cell>
          <cell r="J8">
            <v>655075.9</v>
          </cell>
          <cell r="K8">
            <v>788254.5</v>
          </cell>
          <cell r="L8">
            <v>895643.1</v>
          </cell>
          <cell r="M8">
            <v>1027806.6</v>
          </cell>
          <cell r="N8">
            <v>971135.4</v>
          </cell>
          <cell r="O8">
            <v>798696.6</v>
          </cell>
          <cell r="P8">
            <v>753805.8</v>
          </cell>
          <cell r="T8" t="str">
            <v/>
          </cell>
          <cell r="U8" t="str">
            <v/>
          </cell>
          <cell r="V8" t="str">
            <v/>
          </cell>
        </row>
        <row r="9">
          <cell r="A9" t="str">
            <v>2017/18</v>
          </cell>
          <cell r="E9">
            <v>653308.80000000005</v>
          </cell>
          <cell r="F9">
            <v>572443</v>
          </cell>
          <cell r="G9">
            <v>486520.7</v>
          </cell>
          <cell r="H9">
            <v>529342.5</v>
          </cell>
          <cell r="I9">
            <v>683381</v>
          </cell>
          <cell r="J9">
            <v>738923.3</v>
          </cell>
          <cell r="K9">
            <v>925863</v>
          </cell>
          <cell r="L9">
            <v>1011371.7</v>
          </cell>
          <cell r="M9">
            <v>1070734.1000000001</v>
          </cell>
          <cell r="N9">
            <v>1021460.8</v>
          </cell>
          <cell r="O9">
            <v>835304.3</v>
          </cell>
          <cell r="P9">
            <v>770660.3</v>
          </cell>
          <cell r="T9" t="str">
            <v/>
          </cell>
          <cell r="U9" t="str">
            <v/>
          </cell>
          <cell r="V9" t="str">
            <v/>
          </cell>
        </row>
        <row r="10">
          <cell r="T10" t="str">
            <v/>
          </cell>
          <cell r="U10" t="str">
            <v/>
          </cell>
          <cell r="V10" t="str">
            <v/>
          </cell>
        </row>
        <row r="11">
          <cell r="D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T12" t="str">
            <v/>
          </cell>
          <cell r="U12" t="str">
            <v/>
          </cell>
          <cell r="V12" t="str">
            <v/>
          </cell>
        </row>
        <row r="13">
          <cell r="T13" t="str">
            <v/>
          </cell>
          <cell r="U13" t="str">
            <v/>
          </cell>
          <cell r="V13" t="str">
            <v/>
          </cell>
        </row>
      </sheetData>
      <sheetData sheetId="2"/>
      <sheetData sheetId="3"/>
      <sheetData sheetId="4"/>
      <sheetData sheetId="5"/>
      <sheetData sheetId="6">
        <row r="1">
          <cell r="BO1" t="str">
            <v>HHDataSubMeterList</v>
          </cell>
          <cell r="BP1" t="str">
            <v>InvSubMeterList</v>
          </cell>
          <cell r="BQ1" t="str">
            <v>HistoricSubMeterList</v>
          </cell>
          <cell r="BR1" t="str">
            <v>InvMPANList</v>
          </cell>
          <cell r="BS1" t="str">
            <v>FullSubMeterList</v>
          </cell>
        </row>
        <row r="2">
          <cell r="BO2" t="str">
            <v>LEICES1</v>
          </cell>
          <cell r="BP2" t="str">
            <v>LEICES1</v>
          </cell>
          <cell r="BR2" t="str">
            <v>1100039922904</v>
          </cell>
          <cell r="BS2">
            <v>0</v>
          </cell>
        </row>
        <row r="3">
          <cell r="BI3" t="str">
            <v>Clock Time Data</v>
          </cell>
          <cell r="BO3" t="str">
            <v>LEICES2</v>
          </cell>
          <cell r="BP3" t="str">
            <v>LEICES2</v>
          </cell>
          <cell r="BS3" t="str">
            <v>leicesc</v>
          </cell>
        </row>
        <row r="4">
          <cell r="BI4" t="str">
            <v>GMT Data</v>
          </cell>
          <cell r="BO4" t="str">
            <v>LEICES3</v>
          </cell>
          <cell r="BP4" t="str">
            <v>LEICES3</v>
          </cell>
          <cell r="BS4" t="str">
            <v>LEICES3</v>
          </cell>
        </row>
        <row r="5">
          <cell r="BO5" t="str">
            <v>leicesc</v>
          </cell>
          <cell r="BP5" t="str">
            <v>leicesc</v>
          </cell>
          <cell r="BS5" t="str">
            <v>LEICES2</v>
          </cell>
        </row>
        <row r="6">
          <cell r="BS6" t="str">
            <v>LEICES1</v>
          </cell>
        </row>
        <row r="7">
          <cell r="D7" t="str">
            <v>16WEGMT</v>
          </cell>
          <cell r="BS7" t="str">
            <v/>
          </cell>
        </row>
        <row r="8">
          <cell r="D8" t="str">
            <v>16WD1GMT</v>
          </cell>
          <cell r="BS8" t="str">
            <v/>
          </cell>
        </row>
        <row r="9">
          <cell r="D9" t="str">
            <v>16WD2GMT</v>
          </cell>
          <cell r="BS9" t="str">
            <v/>
          </cell>
        </row>
        <row r="10">
          <cell r="D10" t="str">
            <v>15WEGMT</v>
          </cell>
          <cell r="BS10" t="str">
            <v/>
          </cell>
        </row>
        <row r="11">
          <cell r="D11" t="str">
            <v>15WD1GMT</v>
          </cell>
          <cell r="BS11" t="str">
            <v/>
          </cell>
        </row>
        <row r="12">
          <cell r="D12" t="str">
            <v>15WD2GMT</v>
          </cell>
          <cell r="BS12" t="str">
            <v/>
          </cell>
        </row>
        <row r="13">
          <cell r="D13" t="str">
            <v>23WEGMT</v>
          </cell>
          <cell r="BS13" t="str">
            <v/>
          </cell>
        </row>
        <row r="14">
          <cell r="D14" t="str">
            <v>23WD1GMT</v>
          </cell>
          <cell r="BS14" t="str">
            <v/>
          </cell>
        </row>
        <row r="15">
          <cell r="D15" t="str">
            <v>23WD2GMT</v>
          </cell>
          <cell r="BS15" t="str">
            <v/>
          </cell>
        </row>
        <row r="16">
          <cell r="D16" t="str">
            <v>18WEGMT</v>
          </cell>
          <cell r="BS16" t="str">
            <v/>
          </cell>
        </row>
        <row r="17">
          <cell r="D17" t="str">
            <v>18WD1GMT</v>
          </cell>
          <cell r="BS17" t="str">
            <v/>
          </cell>
        </row>
        <row r="18">
          <cell r="D18" t="str">
            <v>18WD2GMT</v>
          </cell>
          <cell r="BS18" t="str">
            <v/>
          </cell>
        </row>
        <row r="19">
          <cell r="D19" t="str">
            <v>13WEGMT</v>
          </cell>
          <cell r="BS19" t="str">
            <v/>
          </cell>
        </row>
        <row r="20">
          <cell r="D20" t="str">
            <v>13WD1GMT</v>
          </cell>
          <cell r="BS20" t="str">
            <v/>
          </cell>
        </row>
        <row r="21">
          <cell r="D21" t="str">
            <v>13WD2GMT</v>
          </cell>
          <cell r="BS21" t="str">
            <v/>
          </cell>
        </row>
        <row r="22">
          <cell r="D22" t="str">
            <v>20WEGMT</v>
          </cell>
          <cell r="BS22" t="str">
            <v/>
          </cell>
        </row>
        <row r="23">
          <cell r="D23" t="str">
            <v>20WD1GMT</v>
          </cell>
          <cell r="BS23" t="str">
            <v/>
          </cell>
        </row>
        <row r="24">
          <cell r="D24" t="str">
            <v>20WD2GMT</v>
          </cell>
          <cell r="BS24" t="str">
            <v/>
          </cell>
        </row>
        <row r="25">
          <cell r="D25" t="str">
            <v>17WEGMT</v>
          </cell>
          <cell r="BS25" t="str">
            <v/>
          </cell>
        </row>
        <row r="26">
          <cell r="D26" t="str">
            <v>17WD1GMT</v>
          </cell>
          <cell r="BS26" t="str">
            <v/>
          </cell>
        </row>
        <row r="27">
          <cell r="D27" t="str">
            <v>17WD2GMT</v>
          </cell>
          <cell r="BS27" t="str">
            <v/>
          </cell>
        </row>
        <row r="28">
          <cell r="D28" t="str">
            <v>10WEGMT</v>
          </cell>
          <cell r="BS28" t="str">
            <v/>
          </cell>
        </row>
        <row r="29">
          <cell r="D29" t="str">
            <v>10WD1GMT</v>
          </cell>
          <cell r="BS29" t="str">
            <v/>
          </cell>
        </row>
        <row r="30">
          <cell r="D30" t="str">
            <v>10WD2GMT</v>
          </cell>
          <cell r="BS30" t="str">
            <v/>
          </cell>
        </row>
        <row r="31">
          <cell r="D31" t="str">
            <v>12WD1GMT</v>
          </cell>
        </row>
        <row r="32">
          <cell r="D32" t="str">
            <v>12WEGMT</v>
          </cell>
        </row>
        <row r="33">
          <cell r="D33" t="str">
            <v>12WD2GMT</v>
          </cell>
        </row>
        <row r="34">
          <cell r="D34" t="str">
            <v>12WD3GMT</v>
          </cell>
          <cell r="BG34" t="str">
            <v>April</v>
          </cell>
          <cell r="BH34" t="str">
            <v>May</v>
          </cell>
          <cell r="BI34" t="str">
            <v>June</v>
          </cell>
          <cell r="BJ34" t="str">
            <v>July</v>
          </cell>
          <cell r="BK34" t="str">
            <v>August</v>
          </cell>
          <cell r="BL34" t="str">
            <v>September</v>
          </cell>
          <cell r="BM34" t="str">
            <v>October</v>
          </cell>
          <cell r="BN34" t="str">
            <v>November</v>
          </cell>
          <cell r="BO34" t="str">
            <v>December</v>
          </cell>
          <cell r="BP34" t="str">
            <v>January</v>
          </cell>
          <cell r="BQ34" t="str">
            <v>February</v>
          </cell>
          <cell r="BR34" t="str">
            <v>March</v>
          </cell>
        </row>
        <row r="35">
          <cell r="D35" t="str">
            <v>19WEGMT</v>
          </cell>
          <cell r="BC35" t="str">
            <v>2023/24</v>
          </cell>
          <cell r="BG35">
            <v>544534.12699999998</v>
          </cell>
          <cell r="BH35">
            <v>442065.24999999994</v>
          </cell>
          <cell r="BI35">
            <v>359854.74599999987</v>
          </cell>
          <cell r="BJ35">
            <v>368283.70799999987</v>
          </cell>
          <cell r="BK35">
            <v>432327.54500000016</v>
          </cell>
          <cell r="BL35">
            <v>514270.97200000007</v>
          </cell>
          <cell r="BM35">
            <v>641351.73699999985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</row>
        <row r="36">
          <cell r="D36" t="str">
            <v>19WD1GMT</v>
          </cell>
          <cell r="BC36" t="str">
            <v>2022/23</v>
          </cell>
          <cell r="BG36">
            <v>563388.36400000006</v>
          </cell>
          <cell r="BH36">
            <v>471355.353</v>
          </cell>
          <cell r="BI36">
            <v>433209.34199999995</v>
          </cell>
          <cell r="BJ36">
            <v>458503.36700000009</v>
          </cell>
          <cell r="BK36">
            <v>535348.88400000008</v>
          </cell>
          <cell r="BL36">
            <v>632682.15100000007</v>
          </cell>
          <cell r="BM36">
            <v>759002.81700000016</v>
          </cell>
          <cell r="BN36">
            <v>898571.8629999999</v>
          </cell>
          <cell r="BO36">
            <v>954289.51700000023</v>
          </cell>
          <cell r="BP36">
            <v>907870.07700000016</v>
          </cell>
          <cell r="BQ36">
            <v>736999.89299999992</v>
          </cell>
          <cell r="BR36">
            <v>690605.80999999994</v>
          </cell>
        </row>
        <row r="37">
          <cell r="D37" t="str">
            <v>19WD2GMT</v>
          </cell>
          <cell r="BC37" t="str">
            <v>2021/22</v>
          </cell>
          <cell r="BG37">
            <v>569668.0909999999</v>
          </cell>
          <cell r="BH37">
            <v>479049.31299999997</v>
          </cell>
          <cell r="BI37">
            <v>434778.29900000006</v>
          </cell>
          <cell r="BJ37">
            <v>444771.3870000001</v>
          </cell>
          <cell r="BK37">
            <v>542022.10600000015</v>
          </cell>
          <cell r="BL37">
            <v>637236.04200000013</v>
          </cell>
          <cell r="BM37">
            <v>764104.83499999996</v>
          </cell>
          <cell r="BN37">
            <v>869381.46200000006</v>
          </cell>
          <cell r="BO37">
            <v>955094.80799999996</v>
          </cell>
          <cell r="BP37">
            <v>909512.90300000017</v>
          </cell>
          <cell r="BQ37">
            <v>737342.48100000015</v>
          </cell>
          <cell r="BR37">
            <v>688681.054</v>
          </cell>
        </row>
        <row r="38">
          <cell r="D38" t="str">
            <v>11WEGMT</v>
          </cell>
          <cell r="BC38" t="str">
            <v>2020/21</v>
          </cell>
          <cell r="BG38">
            <v>570233.9</v>
          </cell>
          <cell r="BH38">
            <v>473988.00000000012</v>
          </cell>
          <cell r="BI38">
            <v>450246.70000000019</v>
          </cell>
          <cell r="BJ38">
            <v>479954.30000000005</v>
          </cell>
          <cell r="BK38">
            <v>553636.09999999986</v>
          </cell>
          <cell r="BL38">
            <v>646764.69999999995</v>
          </cell>
          <cell r="BM38">
            <v>777720.40000000014</v>
          </cell>
          <cell r="BN38">
            <v>870526.10000000009</v>
          </cell>
          <cell r="BO38">
            <v>952297.79999999993</v>
          </cell>
          <cell r="BP38">
            <v>914361.39999999979</v>
          </cell>
          <cell r="BQ38">
            <v>735208.80499999982</v>
          </cell>
          <cell r="BR38">
            <v>699175.52800000005</v>
          </cell>
        </row>
        <row r="39">
          <cell r="D39" t="str">
            <v>11WD1GMT</v>
          </cell>
          <cell r="BC39" t="str">
            <v>2019/20</v>
          </cell>
          <cell r="BG39">
            <v>606271.1</v>
          </cell>
          <cell r="BH39">
            <v>504884</v>
          </cell>
          <cell r="BI39">
            <v>464015.4</v>
          </cell>
          <cell r="BJ39">
            <v>499214.6</v>
          </cell>
          <cell r="BK39">
            <v>580019</v>
          </cell>
          <cell r="BL39">
            <v>657321.5</v>
          </cell>
          <cell r="BM39">
            <v>833834.5</v>
          </cell>
          <cell r="BN39">
            <v>922001.2</v>
          </cell>
          <cell r="BO39">
            <v>999966.6</v>
          </cell>
          <cell r="BP39">
            <v>955757.6</v>
          </cell>
          <cell r="BQ39">
            <v>786779.8</v>
          </cell>
          <cell r="BR39">
            <v>709531.4</v>
          </cell>
        </row>
        <row r="40">
          <cell r="D40" t="str">
            <v>11WD2GMT</v>
          </cell>
          <cell r="BC40" t="str">
            <v>2018/19</v>
          </cell>
          <cell r="BG40">
            <v>608320.6</v>
          </cell>
          <cell r="BH40">
            <v>514640.7</v>
          </cell>
          <cell r="BI40">
            <v>471456.2</v>
          </cell>
          <cell r="BJ40">
            <v>484326.5</v>
          </cell>
          <cell r="BK40">
            <v>563436</v>
          </cell>
          <cell r="BL40">
            <v>655075.9</v>
          </cell>
          <cell r="BM40">
            <v>788254.5</v>
          </cell>
          <cell r="BN40">
            <v>895643.1</v>
          </cell>
          <cell r="BO40">
            <v>1027806.6</v>
          </cell>
          <cell r="BP40">
            <v>971135.4</v>
          </cell>
          <cell r="BQ40">
            <v>798696.6</v>
          </cell>
          <cell r="BR40">
            <v>753805.8</v>
          </cell>
        </row>
        <row r="41">
          <cell r="D41" t="str">
            <v>21WEGMT</v>
          </cell>
          <cell r="BC41" t="str">
            <v>2017/18</v>
          </cell>
          <cell r="BG41">
            <v>653308.80000000005</v>
          </cell>
          <cell r="BH41">
            <v>572443</v>
          </cell>
          <cell r="BI41">
            <v>486520.7</v>
          </cell>
          <cell r="BJ41">
            <v>529342.5</v>
          </cell>
          <cell r="BK41">
            <v>683381</v>
          </cell>
          <cell r="BL41">
            <v>738923.3</v>
          </cell>
          <cell r="BM41">
            <v>925863</v>
          </cell>
          <cell r="BN41">
            <v>1011371.7</v>
          </cell>
          <cell r="BO41">
            <v>1070734.1000000001</v>
          </cell>
          <cell r="BP41">
            <v>1021460.8</v>
          </cell>
          <cell r="BQ41">
            <v>835304.3</v>
          </cell>
          <cell r="BR41">
            <v>770660.3</v>
          </cell>
        </row>
        <row r="42">
          <cell r="D42" t="str">
            <v>21WD1GMT</v>
          </cell>
        </row>
        <row r="43">
          <cell r="D43" t="str">
            <v>21WD2GMT</v>
          </cell>
        </row>
        <row r="44">
          <cell r="D44" t="str">
            <v>22WEGMT</v>
          </cell>
        </row>
        <row r="45">
          <cell r="D45" t="str">
            <v>22WD1GMT</v>
          </cell>
        </row>
        <row r="46">
          <cell r="D46" t="str">
            <v>22WD2GMT</v>
          </cell>
        </row>
        <row r="47">
          <cell r="D47" t="str">
            <v>14WEGMT</v>
          </cell>
        </row>
        <row r="48">
          <cell r="D48" t="str">
            <v>14WD1GMT</v>
          </cell>
        </row>
        <row r="49">
          <cell r="D49" t="str">
            <v>14WD2GMT</v>
          </cell>
        </row>
        <row r="50">
          <cell r="D50" t="str">
            <v>16WEBST</v>
          </cell>
        </row>
        <row r="51">
          <cell r="D51" t="str">
            <v>16WD1BST</v>
          </cell>
          <cell r="BG51" t="str">
            <v>April</v>
          </cell>
          <cell r="BH51" t="str">
            <v>May</v>
          </cell>
          <cell r="BI51" t="str">
            <v>June</v>
          </cell>
          <cell r="BJ51" t="str">
            <v>July</v>
          </cell>
          <cell r="BK51" t="str">
            <v>August</v>
          </cell>
          <cell r="BL51" t="str">
            <v>September</v>
          </cell>
          <cell r="BM51" t="str">
            <v>October</v>
          </cell>
          <cell r="BN51" t="str">
            <v>November</v>
          </cell>
          <cell r="BO51" t="str">
            <v>December</v>
          </cell>
          <cell r="BP51" t="str">
            <v>January</v>
          </cell>
          <cell r="BQ51" t="str">
            <v>February</v>
          </cell>
          <cell r="BS51" t="str">
            <v>Scope 2</v>
          </cell>
          <cell r="BT51" t="str">
            <v>Scope 3</v>
          </cell>
          <cell r="BU51" t="str">
            <v>Scope 2 + 3</v>
          </cell>
        </row>
        <row r="52">
          <cell r="D52" t="str">
            <v>16WD2BST</v>
          </cell>
          <cell r="BB52" t="str">
            <v>2023/24</v>
          </cell>
          <cell r="BC52" t="str">
            <v>2023/24</v>
          </cell>
          <cell r="BG52">
            <v>121.26230474162999</v>
          </cell>
          <cell r="BH52">
            <v>98.443510522499992</v>
          </cell>
          <cell r="BI52">
            <v>80.13605338673996</v>
          </cell>
          <cell r="BJ52">
            <v>82.013098934519959</v>
          </cell>
          <cell r="BK52">
            <v>96.275020996050031</v>
          </cell>
          <cell r="BL52">
            <v>114.52300275468001</v>
          </cell>
          <cell r="BM52">
            <v>142.82261831252995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0.20496</v>
          </cell>
          <cell r="BT52">
            <v>1.7729999999999999E-2</v>
          </cell>
          <cell r="BU52">
            <v>0.22269</v>
          </cell>
        </row>
        <row r="53">
          <cell r="D53" t="str">
            <v>15WEBST</v>
          </cell>
          <cell r="BB53" t="str">
            <v>2022/23</v>
          </cell>
          <cell r="BC53" t="str">
            <v>2022/23</v>
          </cell>
          <cell r="BG53">
            <v>117.58478545044002</v>
          </cell>
          <cell r="BH53">
            <v>98.376575724630001</v>
          </cell>
          <cell r="BI53">
            <v>90.415121768820001</v>
          </cell>
          <cell r="BJ53">
            <v>95.694237726570023</v>
          </cell>
          <cell r="BK53">
            <v>111.73266557964001</v>
          </cell>
          <cell r="BL53">
            <v>132.04709173521002</v>
          </cell>
          <cell r="BM53">
            <v>158.41147793607004</v>
          </cell>
          <cell r="BN53">
            <v>187.54093352672999</v>
          </cell>
          <cell r="BO53">
            <v>199.16976509307005</v>
          </cell>
          <cell r="BP53">
            <v>189.48156377067005</v>
          </cell>
          <cell r="BQ53">
            <v>153.81924766803002</v>
          </cell>
          <cell r="BR53">
            <v>144.13633860510001</v>
          </cell>
          <cell r="BS53">
            <v>0.19120999999999999</v>
          </cell>
          <cell r="BT53">
            <v>1.7500000000000002E-2</v>
          </cell>
          <cell r="BU53">
            <v>0.20871000000000001</v>
          </cell>
        </row>
        <row r="54">
          <cell r="D54" t="str">
            <v>15WD1BST</v>
          </cell>
          <cell r="BB54" t="str">
            <v>2021/22</v>
          </cell>
          <cell r="BC54" t="str">
            <v>2021/22</v>
          </cell>
          <cell r="BG54">
            <v>130.31727249715996</v>
          </cell>
          <cell r="BH54">
            <v>109.58732084187999</v>
          </cell>
          <cell r="BI54">
            <v>99.459883679240008</v>
          </cell>
          <cell r="BJ54">
            <v>101.74590249012002</v>
          </cell>
          <cell r="BK54">
            <v>123.99297696856003</v>
          </cell>
          <cell r="BL54">
            <v>145.77411696792001</v>
          </cell>
          <cell r="BM54">
            <v>174.79662205459999</v>
          </cell>
          <cell r="BN54">
            <v>198.87970324712001</v>
          </cell>
          <cell r="BO54">
            <v>218.48748827807998</v>
          </cell>
          <cell r="BP54">
            <v>208.06017169028001</v>
          </cell>
          <cell r="BQ54">
            <v>168.67446595356003</v>
          </cell>
          <cell r="BR54">
            <v>157.54267791304</v>
          </cell>
          <cell r="BS54">
            <v>0.21016000000000001</v>
          </cell>
          <cell r="BT54">
            <v>1.8599999999999998E-2</v>
          </cell>
          <cell r="BU54">
            <v>0.22875999999999999</v>
          </cell>
        </row>
        <row r="55">
          <cell r="D55" t="str">
            <v>15WD2BST</v>
          </cell>
          <cell r="BB55" t="str">
            <v>2020/21</v>
          </cell>
          <cell r="BC55" t="str">
            <v>2020/21</v>
          </cell>
          <cell r="BG55">
            <v>143.07738784900002</v>
          </cell>
          <cell r="BH55">
            <v>118.92832908000004</v>
          </cell>
          <cell r="BI55">
            <v>112.97139949700005</v>
          </cell>
          <cell r="BJ55">
            <v>120.42533341300003</v>
          </cell>
          <cell r="BK55">
            <v>138.91283385099999</v>
          </cell>
          <cell r="BL55">
            <v>162.27973087699999</v>
          </cell>
          <cell r="BM55">
            <v>195.13782556400005</v>
          </cell>
          <cell r="BN55">
            <v>218.42370375100006</v>
          </cell>
          <cell r="BO55">
            <v>238.94104099800001</v>
          </cell>
          <cell r="BP55">
            <v>229.42241887399996</v>
          </cell>
          <cell r="BQ55">
            <v>184.47124126254997</v>
          </cell>
          <cell r="BR55">
            <v>175.43013173048004</v>
          </cell>
          <cell r="BS55">
            <v>0.23104</v>
          </cell>
          <cell r="BT55">
            <v>1.9869999999999999E-2</v>
          </cell>
          <cell r="BU55">
            <v>0.25091000000000002</v>
          </cell>
        </row>
        <row r="56">
          <cell r="D56" t="str">
            <v>23WEBST</v>
          </cell>
          <cell r="BB56" t="str">
            <v>2019/20</v>
          </cell>
          <cell r="BC56" t="str">
            <v>2019/20</v>
          </cell>
          <cell r="BG56">
            <v>166.791242321</v>
          </cell>
          <cell r="BH56">
            <v>138.89863724</v>
          </cell>
          <cell r="BI56">
            <v>127.65527669400001</v>
          </cell>
          <cell r="BJ56">
            <v>137.338928606</v>
          </cell>
          <cell r="BK56">
            <v>159.56902709000002</v>
          </cell>
          <cell r="BL56">
            <v>180.83571786500002</v>
          </cell>
          <cell r="BM56">
            <v>229.39620929500001</v>
          </cell>
          <cell r="BN56">
            <v>253.65175013200002</v>
          </cell>
          <cell r="BO56">
            <v>275.10081132600004</v>
          </cell>
          <cell r="BP56">
            <v>262.93847333600002</v>
          </cell>
          <cell r="BQ56">
            <v>216.45099077800003</v>
          </cell>
          <cell r="BR56">
            <v>195.19918345400001</v>
          </cell>
          <cell r="BS56">
            <v>0.25358000000000003</v>
          </cell>
          <cell r="BT56">
            <v>2.1530000000000001E-2</v>
          </cell>
          <cell r="BU56">
            <v>0.27511000000000002</v>
          </cell>
        </row>
        <row r="57">
          <cell r="D57" t="str">
            <v>23WD1BST</v>
          </cell>
          <cell r="BB57" t="str">
            <v>2018/19</v>
          </cell>
          <cell r="BC57" t="str">
            <v>2018/19</v>
          </cell>
          <cell r="BG57">
            <v>185.428285292</v>
          </cell>
          <cell r="BH57">
            <v>156.87277817400002</v>
          </cell>
          <cell r="BI57">
            <v>143.70927888399999</v>
          </cell>
          <cell r="BJ57">
            <v>147.63240372999999</v>
          </cell>
          <cell r="BK57">
            <v>171.74656152</v>
          </cell>
          <cell r="BL57">
            <v>199.68023583799999</v>
          </cell>
          <cell r="BM57">
            <v>240.27573669</v>
          </cell>
          <cell r="BN57">
            <v>273.00992974199994</v>
          </cell>
          <cell r="BO57">
            <v>313.29600781199997</v>
          </cell>
          <cell r="BP57">
            <v>296.02149262799998</v>
          </cell>
          <cell r="BQ57">
            <v>243.45869761199998</v>
          </cell>
          <cell r="BR57">
            <v>229.77508395599997</v>
          </cell>
          <cell r="BS57">
            <v>0.28088000000000002</v>
          </cell>
          <cell r="BT57">
            <v>2.3939999999999999E-2</v>
          </cell>
          <cell r="BU57">
            <v>0.30481999999999998</v>
          </cell>
        </row>
        <row r="58">
          <cell r="D58" t="str">
            <v>23WD2BST</v>
          </cell>
          <cell r="BB58" t="str">
            <v>2017/18</v>
          </cell>
          <cell r="BC58" t="str">
            <v>2017/18</v>
          </cell>
          <cell r="BG58">
            <v>249.21117484800001</v>
          </cell>
          <cell r="BH58">
            <v>218.36410678000001</v>
          </cell>
          <cell r="BI58">
            <v>185.58818622200002</v>
          </cell>
          <cell r="BJ58">
            <v>201.92299005000001</v>
          </cell>
          <cell r="BK58">
            <v>260.68251626</v>
          </cell>
          <cell r="BL58">
            <v>281.86968201800005</v>
          </cell>
          <cell r="BM58">
            <v>353.17969998000001</v>
          </cell>
          <cell r="BN58">
            <v>385.79784868199999</v>
          </cell>
          <cell r="BO58">
            <v>408.44222978600004</v>
          </cell>
          <cell r="BP58">
            <v>389.646436768</v>
          </cell>
          <cell r="BQ58">
            <v>318.63517827800001</v>
          </cell>
          <cell r="BR58">
            <v>293.97607803800003</v>
          </cell>
          <cell r="BS58">
            <v>0.34884999999999999</v>
          </cell>
          <cell r="BT58">
            <v>3.261E-2</v>
          </cell>
          <cell r="BU58">
            <v>0.38146000000000002</v>
          </cell>
        </row>
        <row r="59">
          <cell r="D59" t="str">
            <v>18WEBST</v>
          </cell>
          <cell r="BS59">
            <v>0.40956999999999999</v>
          </cell>
          <cell r="BT59">
            <v>3.705E-2</v>
          </cell>
          <cell r="BU59">
            <v>0.44662000000000002</v>
          </cell>
        </row>
        <row r="60">
          <cell r="D60" t="str">
            <v>18WD1BST</v>
          </cell>
          <cell r="BS60">
            <v>0.45850000000000002</v>
          </cell>
          <cell r="BT60">
            <v>3.7860000000000005E-2</v>
          </cell>
          <cell r="BU60">
            <v>0.49636000000000002</v>
          </cell>
        </row>
        <row r="61">
          <cell r="D61" t="str">
            <v>18WD2BST</v>
          </cell>
          <cell r="BS61">
            <v>0.49023</v>
          </cell>
          <cell r="BT61">
            <v>4.2870000000000019E-2</v>
          </cell>
          <cell r="BU61">
            <v>0.53310000000000002</v>
          </cell>
        </row>
        <row r="62">
          <cell r="D62" t="str">
            <v>13WEBST</v>
          </cell>
          <cell r="BS62">
            <v>0.49023</v>
          </cell>
          <cell r="BT62">
            <v>4.6790000000000054E-2</v>
          </cell>
          <cell r="BU62">
            <v>0.53702000000000005</v>
          </cell>
        </row>
        <row r="63">
          <cell r="D63" t="str">
            <v>13WD1BST</v>
          </cell>
          <cell r="BS63">
            <v>0.49023</v>
          </cell>
          <cell r="BT63">
            <v>4.6790000000000054E-2</v>
          </cell>
          <cell r="BU63">
            <v>0.53702000000000005</v>
          </cell>
        </row>
        <row r="64">
          <cell r="D64" t="str">
            <v>13WD2BST</v>
          </cell>
          <cell r="BS64">
            <v>0.49023</v>
          </cell>
          <cell r="BT64">
            <v>4.6790000000000054E-2</v>
          </cell>
          <cell r="BU64">
            <v>0.53702000000000005</v>
          </cell>
        </row>
        <row r="65">
          <cell r="D65" t="str">
            <v>20WEBST</v>
          </cell>
          <cell r="BS65">
            <v>0.49023</v>
          </cell>
          <cell r="BT65">
            <v>4.6790000000000054E-2</v>
          </cell>
          <cell r="BU65">
            <v>0.53702000000000005</v>
          </cell>
        </row>
        <row r="66">
          <cell r="D66" t="str">
            <v>20WD1BST</v>
          </cell>
        </row>
        <row r="67">
          <cell r="D67" t="str">
            <v>20WD2BST</v>
          </cell>
        </row>
        <row r="68">
          <cell r="D68" t="str">
            <v>17WEBST</v>
          </cell>
        </row>
        <row r="69">
          <cell r="D69" t="str">
            <v>17WD1BST</v>
          </cell>
        </row>
        <row r="70">
          <cell r="D70" t="str">
            <v>17WD2BST</v>
          </cell>
        </row>
        <row r="71">
          <cell r="D71" t="str">
            <v>10WEBST</v>
          </cell>
        </row>
        <row r="72">
          <cell r="D72" t="str">
            <v>10WD1BST</v>
          </cell>
        </row>
        <row r="73">
          <cell r="D73" t="str">
            <v>10WD2BST</v>
          </cell>
        </row>
        <row r="74">
          <cell r="D74" t="str">
            <v>12WD1BST</v>
          </cell>
        </row>
        <row r="75">
          <cell r="D75" t="str">
            <v>12WEBST</v>
          </cell>
        </row>
        <row r="76">
          <cell r="D76" t="str">
            <v>12WD2BST</v>
          </cell>
        </row>
        <row r="77">
          <cell r="D77" t="str">
            <v>12WD3BST</v>
          </cell>
        </row>
        <row r="78">
          <cell r="D78" t="str">
            <v>19WEBST</v>
          </cell>
        </row>
        <row r="79">
          <cell r="D79" t="str">
            <v>19WD1BST</v>
          </cell>
        </row>
        <row r="80">
          <cell r="D80" t="str">
            <v>19WD2BST</v>
          </cell>
        </row>
        <row r="81">
          <cell r="D81" t="str">
            <v>11WEBST</v>
          </cell>
        </row>
        <row r="82">
          <cell r="D82" t="str">
            <v>11WD1BST</v>
          </cell>
        </row>
        <row r="83">
          <cell r="D83" t="str">
            <v>11WD2BST</v>
          </cell>
        </row>
        <row r="84">
          <cell r="D84" t="str">
            <v>21WEBST</v>
          </cell>
        </row>
        <row r="85">
          <cell r="D85" t="str">
            <v>21WD1BST</v>
          </cell>
        </row>
        <row r="86">
          <cell r="D86" t="str">
            <v>21WD2BST</v>
          </cell>
        </row>
        <row r="87">
          <cell r="D87" t="str">
            <v>22WEBST</v>
          </cell>
        </row>
        <row r="88">
          <cell r="D88" t="str">
            <v>22WD1BST</v>
          </cell>
        </row>
        <row r="89">
          <cell r="D89" t="str">
            <v>22WD2BST</v>
          </cell>
        </row>
        <row r="90">
          <cell r="D90" t="str">
            <v>14WEBST</v>
          </cell>
        </row>
        <row r="91">
          <cell r="D91" t="str">
            <v>14WD1BST</v>
          </cell>
        </row>
        <row r="92">
          <cell r="D92" t="str">
            <v>14WD2BST</v>
          </cell>
        </row>
        <row r="93">
          <cell r="D93" t="str">
            <v>16WEBack</v>
          </cell>
        </row>
        <row r="94">
          <cell r="D94" t="str">
            <v>15WEBack</v>
          </cell>
        </row>
        <row r="95">
          <cell r="D95" t="str">
            <v>23WEBack</v>
          </cell>
        </row>
        <row r="96">
          <cell r="D96" t="str">
            <v>18WEBack</v>
          </cell>
        </row>
        <row r="97">
          <cell r="D97" t="str">
            <v>13WEBack</v>
          </cell>
        </row>
        <row r="98">
          <cell r="D98" t="str">
            <v>20WEBack</v>
          </cell>
        </row>
        <row r="99">
          <cell r="D99" t="str">
            <v>17WEBack</v>
          </cell>
        </row>
        <row r="100">
          <cell r="D100" t="str">
            <v>10WEBack</v>
          </cell>
        </row>
        <row r="101">
          <cell r="D101" t="str">
            <v>12WEBack</v>
          </cell>
        </row>
        <row r="102">
          <cell r="D102" t="str">
            <v>19WEBack</v>
          </cell>
        </row>
        <row r="103">
          <cell r="D103" t="str">
            <v>11WEBack</v>
          </cell>
        </row>
        <row r="104">
          <cell r="D104" t="str">
            <v>21WEBack</v>
          </cell>
        </row>
        <row r="105">
          <cell r="D105" t="str">
            <v>22WEBack</v>
          </cell>
        </row>
        <row r="106">
          <cell r="D106" t="str">
            <v>14WEBack</v>
          </cell>
        </row>
        <row r="107">
          <cell r="D107" t="str">
            <v>16WEForward</v>
          </cell>
        </row>
        <row r="108">
          <cell r="D108" t="str">
            <v>15WEForward</v>
          </cell>
        </row>
        <row r="109">
          <cell r="D109" t="str">
            <v>23WEForward</v>
          </cell>
        </row>
        <row r="110">
          <cell r="D110" t="str">
            <v>18WEForward</v>
          </cell>
        </row>
        <row r="111">
          <cell r="D111" t="str">
            <v>13WEForward</v>
          </cell>
        </row>
        <row r="112">
          <cell r="D112" t="str">
            <v>20WEForward</v>
          </cell>
        </row>
        <row r="113">
          <cell r="D113" t="str">
            <v>17WEForward</v>
          </cell>
        </row>
        <row r="114">
          <cell r="D114" t="str">
            <v>10WEForward</v>
          </cell>
        </row>
        <row r="115">
          <cell r="D115" t="str">
            <v>12WEForward</v>
          </cell>
        </row>
        <row r="116">
          <cell r="D116" t="str">
            <v>19WEForward</v>
          </cell>
        </row>
        <row r="117">
          <cell r="D117" t="str">
            <v>11WEForward</v>
          </cell>
        </row>
        <row r="118">
          <cell r="D118" t="str">
            <v>21WEForward</v>
          </cell>
        </row>
        <row r="119">
          <cell r="D119" t="str">
            <v>22WEForward</v>
          </cell>
        </row>
        <row r="120">
          <cell r="D120" t="str">
            <v>14WEForward</v>
          </cell>
        </row>
        <row r="157">
          <cell r="E157" t="b">
            <v>1</v>
          </cell>
          <cell r="F157" t="str">
            <v>LEICES1</v>
          </cell>
          <cell r="G157" t="str">
            <v>1100039922904</v>
          </cell>
          <cell r="H157" t="str">
            <v>Leicester City (Non CMS)</v>
          </cell>
          <cell r="I157" t="str">
            <v>LEICES1</v>
          </cell>
          <cell r="J157">
            <v>121022.00000000007</v>
          </cell>
          <cell r="K157">
            <v>102408.10000000006</v>
          </cell>
          <cell r="L157">
            <v>89346.600000000108</v>
          </cell>
          <cell r="M157">
            <v>98130.7</v>
          </cell>
          <cell r="N157">
            <v>117833.79999999994</v>
          </cell>
          <cell r="O157">
            <v>136341.8000000001</v>
          </cell>
          <cell r="P157">
            <v>166058.29999999996</v>
          </cell>
          <cell r="Q157">
            <v>181064.09999999998</v>
          </cell>
          <cell r="R157">
            <v>198224.10000000003</v>
          </cell>
          <cell r="S157">
            <v>191838.89999999997</v>
          </cell>
          <cell r="T157">
            <v>156070.69699999993</v>
          </cell>
          <cell r="U157">
            <v>149939.962</v>
          </cell>
          <cell r="V157">
            <v>120597.52099999998</v>
          </cell>
          <cell r="W157">
            <v>103952.03000000001</v>
          </cell>
          <cell r="X157">
            <v>88811.303000000058</v>
          </cell>
          <cell r="Y157">
            <v>97716.974000000089</v>
          </cell>
          <cell r="Z157">
            <v>117595.69600000008</v>
          </cell>
          <cell r="AA157">
            <v>136455.90000000002</v>
          </cell>
          <cell r="AB157">
            <v>164946.25100000002</v>
          </cell>
          <cell r="AC157">
            <v>179742.36399999997</v>
          </cell>
          <cell r="AD157">
            <v>197606.06699999998</v>
          </cell>
          <cell r="AE157">
            <v>189570.41900000005</v>
          </cell>
          <cell r="AF157">
            <v>155140.66000000006</v>
          </cell>
          <cell r="AG157">
            <v>148728.31000000003</v>
          </cell>
          <cell r="AH157">
            <v>120324.386</v>
          </cell>
          <cell r="AI157">
            <v>103023.15200000006</v>
          </cell>
          <cell r="AJ157">
            <v>87760.883000000045</v>
          </cell>
          <cell r="AK157">
            <v>96577.665000000037</v>
          </cell>
          <cell r="AL157">
            <v>115411.00700000003</v>
          </cell>
          <cell r="AM157">
            <v>134788.98599999989</v>
          </cell>
          <cell r="AN157">
            <v>163189.23800000007</v>
          </cell>
          <cell r="AO157">
            <v>178329.18600000013</v>
          </cell>
          <cell r="AP157">
            <v>194856.49400000009</v>
          </cell>
          <cell r="AQ157">
            <v>188346.38400000005</v>
          </cell>
          <cell r="AR157">
            <v>153706.39100000006</v>
          </cell>
          <cell r="AS157">
            <v>148712.73699999994</v>
          </cell>
          <cell r="AT157">
            <v>120390.00700000001</v>
          </cell>
          <cell r="AU157">
            <v>102352.69399999994</v>
          </cell>
          <cell r="AV157">
            <v>79368.414999999892</v>
          </cell>
          <cell r="AW157">
            <v>87722.755999999921</v>
          </cell>
          <cell r="AX157">
            <v>101989.74400000011</v>
          </cell>
          <cell r="AY157">
            <v>120241.15</v>
          </cell>
          <cell r="AZ157">
            <v>147249.36299999992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</row>
        <row r="158">
          <cell r="E158" t="b">
            <v>1</v>
          </cell>
          <cell r="F158" t="str">
            <v>LEICES2</v>
          </cell>
          <cell r="G158" t="str">
            <v>1100039922904</v>
          </cell>
          <cell r="H158" t="str">
            <v>Leicester City (Traffic Signs)</v>
          </cell>
          <cell r="I158" t="str">
            <v>LEICES2</v>
          </cell>
          <cell r="J158">
            <v>30820.39999999998</v>
          </cell>
          <cell r="K158">
            <v>26599.999999999996</v>
          </cell>
          <cell r="L158">
            <v>23402.200000000019</v>
          </cell>
          <cell r="M158">
            <v>25538.500000000022</v>
          </cell>
          <cell r="N158">
            <v>30045.599999999999</v>
          </cell>
          <cell r="O158">
            <v>34106.999999999971</v>
          </cell>
          <cell r="P158">
            <v>40839.299999999988</v>
          </cell>
          <cell r="Q158">
            <v>44144.299999999967</v>
          </cell>
          <cell r="R158">
            <v>48230.799999999959</v>
          </cell>
          <cell r="S158">
            <v>46783.999999999993</v>
          </cell>
          <cell r="T158">
            <v>38212.687999999987</v>
          </cell>
          <cell r="U158">
            <v>36939.09199999999</v>
          </cell>
          <cell r="V158">
            <v>30095.641999999996</v>
          </cell>
          <cell r="W158">
            <v>26315.874999999996</v>
          </cell>
          <cell r="X158">
            <v>22784.551999999992</v>
          </cell>
          <cell r="Y158">
            <v>24890.766999999989</v>
          </cell>
          <cell r="Z158">
            <v>29417.729999999992</v>
          </cell>
          <cell r="AA158">
            <v>33592.616000000016</v>
          </cell>
          <cell r="AB158">
            <v>40098.037000000018</v>
          </cell>
          <cell r="AC158">
            <v>43365.930000000029</v>
          </cell>
          <cell r="AD158">
            <v>47483.317999999992</v>
          </cell>
          <cell r="AE158">
            <v>45732.392000000014</v>
          </cell>
          <cell r="AF158">
            <v>37629.063000000002</v>
          </cell>
          <cell r="AG158">
            <v>36380.486000000004</v>
          </cell>
          <cell r="AH158">
            <v>29871.265000000018</v>
          </cell>
          <cell r="AI158">
            <v>26003.698999999986</v>
          </cell>
          <cell r="AJ158">
            <v>22473.947999999997</v>
          </cell>
          <cell r="AK158">
            <v>24366.491000000013</v>
          </cell>
          <cell r="AL158">
            <v>28560.031999999996</v>
          </cell>
          <cell r="AM158">
            <v>32769.920999999995</v>
          </cell>
          <cell r="AN158">
            <v>39128.470000000045</v>
          </cell>
          <cell r="AO158">
            <v>42496.65800000001</v>
          </cell>
          <cell r="AP158">
            <v>46321.90400000001</v>
          </cell>
          <cell r="AQ158">
            <v>45017.364999999969</v>
          </cell>
          <cell r="AR158">
            <v>37001.787999999971</v>
          </cell>
          <cell r="AS158">
            <v>36123.676999999967</v>
          </cell>
          <cell r="AT158">
            <v>29661.006999999998</v>
          </cell>
          <cell r="AU158">
            <v>25548.07800000002</v>
          </cell>
          <cell r="AV158">
            <v>22170.547999999999</v>
          </cell>
          <cell r="AW158">
            <v>24246.449000000001</v>
          </cell>
          <cell r="AX158">
            <v>28494.991000000016</v>
          </cell>
          <cell r="AY158">
            <v>32444.594000000012</v>
          </cell>
          <cell r="AZ158">
            <v>38816.182000000001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</row>
        <row r="159">
          <cell r="E159" t="b">
            <v>1</v>
          </cell>
          <cell r="F159" t="str">
            <v>LEICES3</v>
          </cell>
          <cell r="G159" t="str">
            <v>1100039922904</v>
          </cell>
          <cell r="H159" t="str">
            <v>Leicester City (Bollards)</v>
          </cell>
          <cell r="I159" t="str">
            <v>LEICES3</v>
          </cell>
          <cell r="J159">
            <v>14225.000000000007</v>
          </cell>
          <cell r="K159">
            <v>14603.200000000008</v>
          </cell>
          <cell r="L159">
            <v>13719.800000000005</v>
          </cell>
          <cell r="M159">
            <v>13949.000000000007</v>
          </cell>
          <cell r="N159">
            <v>13476.100000000008</v>
          </cell>
          <cell r="O159">
            <v>12441.200000000003</v>
          </cell>
          <cell r="P159">
            <v>12322.400000000009</v>
          </cell>
          <cell r="Q159">
            <v>11271.700000000008</v>
          </cell>
          <cell r="R159">
            <v>10588.699999999995</v>
          </cell>
          <cell r="S159">
            <v>9810.7000000000025</v>
          </cell>
          <cell r="T159">
            <v>8835.6639999999989</v>
          </cell>
          <cell r="U159">
            <v>9747.8880000000008</v>
          </cell>
          <cell r="V159">
            <v>9387.9729999999981</v>
          </cell>
          <cell r="W159">
            <v>9661.6009999999969</v>
          </cell>
          <cell r="X159">
            <v>5745.1829999999982</v>
          </cell>
          <cell r="Y159">
            <v>2244.6449999999982</v>
          </cell>
          <cell r="Z159">
            <v>2279.7299999999987</v>
          </cell>
          <cell r="AA159">
            <v>2231.3999999999992</v>
          </cell>
          <cell r="AB159">
            <v>2334.7300000000018</v>
          </cell>
          <cell r="AC159">
            <v>2278.938000000001</v>
          </cell>
          <cell r="AD159">
            <v>2334.7829999999994</v>
          </cell>
          <cell r="AE159">
            <v>2321.7040000000002</v>
          </cell>
          <cell r="AF159">
            <v>2067.674</v>
          </cell>
          <cell r="AG159">
            <v>2247.9550000000008</v>
          </cell>
          <cell r="AH159">
            <v>2128.5530000000012</v>
          </cell>
          <cell r="AI159">
            <v>2142.2380000000016</v>
          </cell>
          <cell r="AJ159">
            <v>2052.2480000000019</v>
          </cell>
          <cell r="AK159">
            <v>2131.1740000000018</v>
          </cell>
          <cell r="AL159">
            <v>2165.1800000000021</v>
          </cell>
          <cell r="AM159">
            <v>2136.5850000000019</v>
          </cell>
          <cell r="AN159">
            <v>2250.7260000000015</v>
          </cell>
          <cell r="AO159">
            <v>2215.8320000000022</v>
          </cell>
          <cell r="AP159">
            <v>2309.8580000000015</v>
          </cell>
          <cell r="AQ159">
            <v>2428.6610000000028</v>
          </cell>
          <cell r="AR159">
            <v>2159.0490000000027</v>
          </cell>
          <cell r="AS159">
            <v>2332.7680000000023</v>
          </cell>
          <cell r="AT159">
            <v>2197.2540000000022</v>
          </cell>
          <cell r="AU159">
            <v>2214.8620000000028</v>
          </cell>
          <cell r="AV159">
            <v>1881.9979999999989</v>
          </cell>
          <cell r="AW159">
            <v>1937.6749999999981</v>
          </cell>
          <cell r="AX159">
            <v>1942.4109999999987</v>
          </cell>
          <cell r="AY159">
            <v>1885.5109999999993</v>
          </cell>
          <cell r="AZ159">
            <v>1924.7119999999991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</row>
        <row r="160">
          <cell r="E160" t="b">
            <v>1</v>
          </cell>
          <cell r="F160" t="str">
            <v>leicesc</v>
          </cell>
          <cell r="G160" t="str">
            <v>1100039922904</v>
          </cell>
          <cell r="H160" t="str">
            <v>Leicester City (CMS)</v>
          </cell>
          <cell r="I160" t="str">
            <v>leicesc</v>
          </cell>
          <cell r="J160">
            <v>404166.5</v>
          </cell>
          <cell r="K160">
            <v>330376.7</v>
          </cell>
          <cell r="L160">
            <v>323778.10000000003</v>
          </cell>
          <cell r="M160">
            <v>342336.10000000003</v>
          </cell>
          <cell r="N160">
            <v>392280.6</v>
          </cell>
          <cell r="O160">
            <v>463874.6999999999</v>
          </cell>
          <cell r="P160">
            <v>558500.40000000014</v>
          </cell>
          <cell r="Q160">
            <v>634046.00000000012</v>
          </cell>
          <cell r="R160">
            <v>695254.2</v>
          </cell>
          <cell r="S160">
            <v>665927.79999999981</v>
          </cell>
          <cell r="T160">
            <v>532089.75599999994</v>
          </cell>
          <cell r="U160">
            <v>502548.58600000007</v>
          </cell>
          <cell r="V160">
            <v>409586.9549999999</v>
          </cell>
          <cell r="W160">
            <v>339119.80699999997</v>
          </cell>
          <cell r="X160">
            <v>317437.261</v>
          </cell>
          <cell r="Y160">
            <v>319919.00100000005</v>
          </cell>
          <cell r="Z160">
            <v>392728.95000000007</v>
          </cell>
          <cell r="AA160">
            <v>464956.12600000005</v>
          </cell>
          <cell r="AB160">
            <v>556725.81699999992</v>
          </cell>
          <cell r="AC160">
            <v>643994.2300000001</v>
          </cell>
          <cell r="AD160">
            <v>707670.64</v>
          </cell>
          <cell r="AE160">
            <v>671888.38800000015</v>
          </cell>
          <cell r="AF160">
            <v>542505.08400000003</v>
          </cell>
          <cell r="AG160">
            <v>501324.30300000001</v>
          </cell>
          <cell r="AH160">
            <v>411064.16</v>
          </cell>
          <cell r="AI160">
            <v>340186.26399999997</v>
          </cell>
          <cell r="AJ160">
            <v>320922.26299999992</v>
          </cell>
          <cell r="AK160">
            <v>335428.03700000007</v>
          </cell>
          <cell r="AL160">
            <v>389212.6650000001</v>
          </cell>
          <cell r="AM160">
            <v>462986.65900000016</v>
          </cell>
          <cell r="AN160">
            <v>554434.38300000003</v>
          </cell>
          <cell r="AO160">
            <v>675530.1869999998</v>
          </cell>
          <cell r="AP160">
            <v>710801.26100000006</v>
          </cell>
          <cell r="AQ160">
            <v>672077.66700000013</v>
          </cell>
          <cell r="AR160">
            <v>544132.66499999992</v>
          </cell>
          <cell r="AS160">
            <v>503436.62800000003</v>
          </cell>
          <cell r="AT160">
            <v>392285.85899999994</v>
          </cell>
          <cell r="AU160">
            <v>311949.61599999998</v>
          </cell>
          <cell r="AV160">
            <v>256433.785</v>
          </cell>
          <cell r="AW160">
            <v>254376.82799999995</v>
          </cell>
          <cell r="AX160">
            <v>299900.39900000003</v>
          </cell>
          <cell r="AY160">
            <v>359699.71700000006</v>
          </cell>
          <cell r="AZ160">
            <v>453361.47999999992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</row>
        <row r="161">
          <cell r="E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</row>
        <row r="162">
          <cell r="E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</row>
        <row r="163">
          <cell r="E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</row>
        <row r="164">
          <cell r="E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</row>
        <row r="165">
          <cell r="E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</row>
        <row r="166">
          <cell r="E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</row>
      </sheetData>
      <sheetData sheetId="7">
        <row r="2">
          <cell r="C2" t="str">
            <v>LEICES1</v>
          </cell>
        </row>
        <row r="3">
          <cell r="C3" t="str">
            <v>LEICES2</v>
          </cell>
        </row>
        <row r="4">
          <cell r="C4" t="str">
            <v>LEICES3</v>
          </cell>
        </row>
        <row r="5">
          <cell r="C5" t="str">
            <v>leicesc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.powerdataassociates.com/pdf/CRC_Update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5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70CB-6ACC-4E0D-9991-2870BF024271}">
  <sheetPr>
    <tabColor rgb="FFFF0000"/>
    <pageSetUpPr autoPageBreaks="0" fitToPage="1"/>
  </sheetPr>
  <dimension ref="A1:X47"/>
  <sheetViews>
    <sheetView showGridLines="0" tabSelected="1" topLeftCell="B1" zoomScale="70" zoomScaleNormal="70" workbookViewId="0">
      <selection activeCell="R1" sqref="R1"/>
    </sheetView>
  </sheetViews>
  <sheetFormatPr defaultColWidth="9.28515625" defaultRowHeight="15" customHeight="1" x14ac:dyDescent="0.25"/>
  <cols>
    <col min="1" max="1" width="14.28515625" customWidth="1"/>
    <col min="2" max="2" width="16.5703125" customWidth="1"/>
    <col min="3" max="4" width="14.28515625" customWidth="1"/>
    <col min="5" max="16" width="13.28515625" customWidth="1"/>
    <col min="17" max="17" width="13.140625" bestFit="1" customWidth="1"/>
    <col min="18" max="18" width="14.28515625" customWidth="1"/>
    <col min="19" max="19" width="11.140625" customWidth="1"/>
    <col min="21" max="21" width="3.140625" customWidth="1"/>
    <col min="22" max="22" width="41.7109375" customWidth="1"/>
    <col min="23" max="23" width="14.42578125" bestFit="1" customWidth="1"/>
    <col min="24" max="24" width="17.7109375" bestFit="1" customWidth="1"/>
  </cols>
  <sheetData>
    <row r="1" spans="1:24" ht="52.5" customHeight="1" x14ac:dyDescent="0.25">
      <c r="A1" s="26" t="s">
        <v>1</v>
      </c>
      <c r="B1" s="26" t="s">
        <v>2</v>
      </c>
      <c r="C1" s="26" t="s">
        <v>3</v>
      </c>
      <c r="D1" s="26" t="s">
        <v>4</v>
      </c>
      <c r="E1" s="27" t="s">
        <v>5</v>
      </c>
      <c r="F1" s="27" t="s">
        <v>6</v>
      </c>
      <c r="G1" s="27" t="s">
        <v>7</v>
      </c>
      <c r="H1" s="27" t="s">
        <v>8</v>
      </c>
      <c r="I1" s="27" t="s">
        <v>9</v>
      </c>
      <c r="J1" s="27" t="s">
        <v>10</v>
      </c>
      <c r="K1" s="27" t="s">
        <v>11</v>
      </c>
      <c r="L1" s="27" t="s">
        <v>12</v>
      </c>
      <c r="M1" s="27" t="s">
        <v>13</v>
      </c>
      <c r="N1" s="27" t="s">
        <v>14</v>
      </c>
      <c r="O1" s="27" t="s">
        <v>15</v>
      </c>
      <c r="P1" s="27" t="s">
        <v>16</v>
      </c>
      <c r="Q1" s="26" t="s">
        <v>35</v>
      </c>
      <c r="R1" s="26" t="s">
        <v>36</v>
      </c>
      <c r="S1" s="28" t="s">
        <v>37</v>
      </c>
      <c r="U1" s="38" t="s">
        <v>18</v>
      </c>
      <c r="V1" s="39"/>
      <c r="W1" s="40"/>
      <c r="X1" s="40"/>
    </row>
    <row r="2" spans="1:24" ht="15" customHeight="1" x14ac:dyDescent="0.25">
      <c r="A2" s="29" t="str">
        <f>'[1]Annual Energy'!A3</f>
        <v>2023/24</v>
      </c>
      <c r="B2" s="29" t="str">
        <f>IF($D2=0,"",IF('[1]Annual Energy'!$S$3,"Customer Total","Selection Total"))</f>
        <v>Customer Total</v>
      </c>
      <c r="C2" s="29" t="s">
        <v>38</v>
      </c>
      <c r="D2" s="30">
        <f>IFERROR(SUM(E2:P2),"")</f>
        <v>735.47560964864988</v>
      </c>
      <c r="E2" s="30">
        <f>'[1]Annual Energy'!E3*$R2/1000</f>
        <v>121.26230474162999</v>
      </c>
      <c r="F2" s="30">
        <f>IFERROR('[1]Annual Energy'!F3*$R2/1000,"")</f>
        <v>98.443510522499992</v>
      </c>
      <c r="G2" s="30">
        <f>IFERROR('[1]Annual Energy'!G3*$R2/1000,"")</f>
        <v>80.13605338673996</v>
      </c>
      <c r="H2" s="30">
        <f>IFERROR('[1]Annual Energy'!H3*$R2/1000,"")</f>
        <v>82.013098934519959</v>
      </c>
      <c r="I2" s="30">
        <f>IFERROR('[1]Annual Energy'!I3*$R2/1000,"")</f>
        <v>96.275020996050031</v>
      </c>
      <c r="J2" s="30">
        <f>IFERROR('[1]Annual Energy'!J3*$R2/1000,"")</f>
        <v>114.52300275468001</v>
      </c>
      <c r="K2" s="30">
        <f>IFERROR('[1]Annual Energy'!K3*$R2/1000,"")</f>
        <v>142.82261831252995</v>
      </c>
      <c r="L2" s="30">
        <f>IFERROR('[1]Annual Energy'!L3*$R2/1000,"")</f>
        <v>0</v>
      </c>
      <c r="M2" s="30">
        <f>IFERROR('[1]Annual Energy'!M3*$R2/1000,"")</f>
        <v>0</v>
      </c>
      <c r="N2" s="30">
        <f>IFERROR('[1]Annual Energy'!N3*$R2/1000,"")</f>
        <v>0</v>
      </c>
      <c r="O2" s="30">
        <f>IFERROR('[1]Annual Energy'!O3*$R2/1000,"")</f>
        <v>0</v>
      </c>
      <c r="P2" s="30">
        <f>IFERROR('[1]Annual Energy'!P3*$R2/1000,"")</f>
        <v>0</v>
      </c>
      <c r="Q2" s="31" t="s">
        <v>39</v>
      </c>
      <c r="R2" s="32">
        <f>INDEX([1]BackEnd!$BS$52:$BU$65,MATCH('Annual Carbon'!A2,[1]BackEnd!$BB$52:$BB$65,0),MATCH('Annual Carbon'!Q2,[1]BackEnd!$BS$51:$BU$51,0))</f>
        <v>0.22269</v>
      </c>
      <c r="S2" s="33" t="b">
        <v>1</v>
      </c>
      <c r="U2" s="7" t="b">
        <f>'[1]Annual Energy'!S3</f>
        <v>1</v>
      </c>
      <c r="V2" s="8" t="s">
        <v>21</v>
      </c>
      <c r="W2" s="9" t="s">
        <v>22</v>
      </c>
      <c r="X2" s="10" t="s">
        <v>23</v>
      </c>
    </row>
    <row r="3" spans="1:24" ht="15" customHeight="1" x14ac:dyDescent="0.25">
      <c r="A3" s="29" t="str">
        <f>'[1]Annual Energy'!A4</f>
        <v>2022/23</v>
      </c>
      <c r="B3" s="29" t="str">
        <f>IF($D3=0,"",IF('[1]Annual Energy'!$S$3,"Customer Total","Selection Total"))</f>
        <v>Customer Total</v>
      </c>
      <c r="C3" s="29" t="s">
        <v>38</v>
      </c>
      <c r="D3" s="30">
        <f t="shared" ref="D3:D8" si="0">SUM(E3:P3)</f>
        <v>1678.4098045849803</v>
      </c>
      <c r="E3" s="30">
        <f>IFERROR('[1]Annual Energy'!E4*$R3/1000,"")</f>
        <v>117.58478545044002</v>
      </c>
      <c r="F3" s="30">
        <f>IFERROR('[1]Annual Energy'!F4*$R3/1000,"")</f>
        <v>98.376575724630001</v>
      </c>
      <c r="G3" s="30">
        <f>IFERROR('[1]Annual Energy'!G4*$R3/1000,"")</f>
        <v>90.415121768820001</v>
      </c>
      <c r="H3" s="30">
        <f>IFERROR('[1]Annual Energy'!H4*$R3/1000,"")</f>
        <v>95.694237726570023</v>
      </c>
      <c r="I3" s="30">
        <f>IFERROR('[1]Annual Energy'!I4*$R3/1000,"")</f>
        <v>111.73266557964001</v>
      </c>
      <c r="J3" s="30">
        <f>IFERROR('[1]Annual Energy'!J4*$R3/1000,"")</f>
        <v>132.04709173521002</v>
      </c>
      <c r="K3" s="30">
        <f>IFERROR('[1]Annual Energy'!K4*$R3/1000,"")</f>
        <v>158.41147793607004</v>
      </c>
      <c r="L3" s="30">
        <f>IFERROR('[1]Annual Energy'!L4*$R3/1000,"")</f>
        <v>187.54093352672999</v>
      </c>
      <c r="M3" s="30">
        <f>IFERROR('[1]Annual Energy'!M4*$R3/1000,"")</f>
        <v>199.16976509307005</v>
      </c>
      <c r="N3" s="30">
        <f>IFERROR('[1]Annual Energy'!N4*$R3/1000,"")</f>
        <v>189.48156377067005</v>
      </c>
      <c r="O3" s="30">
        <f>IFERROR('[1]Annual Energy'!O4*$R3/1000,"")</f>
        <v>153.81924766803002</v>
      </c>
      <c r="P3" s="30">
        <f>IFERROR('[1]Annual Energy'!P4*$R3/1000,"")</f>
        <v>144.13633860510001</v>
      </c>
      <c r="Q3" s="31" t="s">
        <v>39</v>
      </c>
      <c r="R3" s="32">
        <f>INDEX([1]BackEnd!$BS$52:$BU$65,MATCH('Annual Carbon'!A3,[1]BackEnd!$BB$52:$BB$65,0),MATCH('Annual Carbon'!Q3,[1]BackEnd!$BS$51:$BU$51,0))</f>
        <v>0.20871000000000001</v>
      </c>
      <c r="S3" s="33" t="b">
        <v>1</v>
      </c>
      <c r="U3" s="7"/>
      <c r="V3" s="12" t="str">
        <f>'[1]Annual Energy'!T4</f>
        <v>Leicester City (Non CMS)</v>
      </c>
      <c r="W3" s="4" t="str">
        <f>'[1]Annual Energy'!U4</f>
        <v>LEICES1</v>
      </c>
      <c r="X3" s="13" t="str">
        <f>'[1]Annual Energy'!V4</f>
        <v>1100039922904</v>
      </c>
    </row>
    <row r="4" spans="1:24" ht="15" customHeight="1" x14ac:dyDescent="0.25">
      <c r="A4" s="29" t="str">
        <f>'[1]Annual Energy'!A5</f>
        <v>2021/22</v>
      </c>
      <c r="B4" s="29" t="str">
        <f>IF($D4=0,"",IF('[1]Annual Energy'!$S$3,"Customer Total","Selection Total"))</f>
        <v>Customer Total</v>
      </c>
      <c r="C4" s="29" t="s">
        <v>38</v>
      </c>
      <c r="D4" s="30">
        <f t="shared" si="0"/>
        <v>1837.3186025815601</v>
      </c>
      <c r="E4" s="30">
        <f>IFERROR('[1]Annual Energy'!E5*$R4/1000,"")</f>
        <v>130.31727249715996</v>
      </c>
      <c r="F4" s="30">
        <f>IFERROR('[1]Annual Energy'!F5*$R4/1000,"")</f>
        <v>109.58732084187999</v>
      </c>
      <c r="G4" s="30">
        <f>IFERROR('[1]Annual Energy'!G5*$R4/1000,"")</f>
        <v>99.459883679240008</v>
      </c>
      <c r="H4" s="30">
        <f>IFERROR('[1]Annual Energy'!H5*$R4/1000,"")</f>
        <v>101.74590249012002</v>
      </c>
      <c r="I4" s="30">
        <f>IFERROR('[1]Annual Energy'!I5*$R4/1000,"")</f>
        <v>123.99297696856003</v>
      </c>
      <c r="J4" s="30">
        <f>IFERROR('[1]Annual Energy'!J5*$R4/1000,"")</f>
        <v>145.77411696792001</v>
      </c>
      <c r="K4" s="30">
        <f>IFERROR('[1]Annual Energy'!K5*$R4/1000,"")</f>
        <v>174.79662205459999</v>
      </c>
      <c r="L4" s="30">
        <f>IFERROR('[1]Annual Energy'!L5*$R4/1000,"")</f>
        <v>198.87970324712001</v>
      </c>
      <c r="M4" s="30">
        <f>IFERROR('[1]Annual Energy'!M5*$R4/1000,"")</f>
        <v>218.48748827807998</v>
      </c>
      <c r="N4" s="30">
        <f>IFERROR('[1]Annual Energy'!N5*$R4/1000,"")</f>
        <v>208.06017169028001</v>
      </c>
      <c r="O4" s="30">
        <f>IFERROR('[1]Annual Energy'!O5*$R4/1000,"")</f>
        <v>168.67446595356003</v>
      </c>
      <c r="P4" s="30">
        <f>IFERROR('[1]Annual Energy'!P5*$R4/1000,"")</f>
        <v>157.54267791304</v>
      </c>
      <c r="Q4" s="31" t="s">
        <v>39</v>
      </c>
      <c r="R4" s="32">
        <f>INDEX([1]BackEnd!$BS$52:$BU$65,MATCH('Annual Carbon'!A4,[1]BackEnd!$BB$52:$BB$65,0),MATCH('Annual Carbon'!Q4,[1]BackEnd!$BS$51:$BU$51,0))</f>
        <v>0.22875999999999999</v>
      </c>
      <c r="S4" s="33" t="b">
        <v>1</v>
      </c>
      <c r="U4" s="7"/>
      <c r="V4" s="12" t="str">
        <f>'[1]Annual Energy'!T5</f>
        <v>Leicester City (Traffic Signs)</v>
      </c>
      <c r="W4" s="4" t="str">
        <f>'[1]Annual Energy'!U5</f>
        <v>LEICES2</v>
      </c>
      <c r="X4" s="13" t="str">
        <f>'[1]Annual Energy'!V5</f>
        <v>1100039922904</v>
      </c>
    </row>
    <row r="5" spans="1:24" ht="15" customHeight="1" x14ac:dyDescent="0.25">
      <c r="A5" s="29" t="str">
        <f>'[1]Annual Energy'!A6</f>
        <v>2020/21</v>
      </c>
      <c r="B5" s="29" t="str">
        <f>IF($D5=0,"",IF('[1]Annual Energy'!$S$3,"Customer Total","Selection Total"))</f>
        <v>Customer Total</v>
      </c>
      <c r="C5" s="29" t="s">
        <v>38</v>
      </c>
      <c r="D5" s="30">
        <f t="shared" si="0"/>
        <v>2038.4213767470303</v>
      </c>
      <c r="E5" s="30">
        <f>IFERROR('[1]Annual Energy'!E6*$R5/1000,"")</f>
        <v>143.07738784900002</v>
      </c>
      <c r="F5" s="30">
        <f>IFERROR('[1]Annual Energy'!F6*$R5/1000,"")</f>
        <v>118.92832908000004</v>
      </c>
      <c r="G5" s="30">
        <f>IFERROR('[1]Annual Energy'!G6*$R5/1000,"")</f>
        <v>112.97139949700005</v>
      </c>
      <c r="H5" s="30">
        <f>IFERROR('[1]Annual Energy'!H6*$R5/1000,"")</f>
        <v>120.42533341300003</v>
      </c>
      <c r="I5" s="30">
        <f>IFERROR('[1]Annual Energy'!I6*$R5/1000,"")</f>
        <v>138.91283385099999</v>
      </c>
      <c r="J5" s="30">
        <f>IFERROR('[1]Annual Energy'!J6*$R5/1000,"")</f>
        <v>162.27973087699999</v>
      </c>
      <c r="K5" s="30">
        <f>IFERROR('[1]Annual Energy'!K6*$R5/1000,"")</f>
        <v>195.13782556400005</v>
      </c>
      <c r="L5" s="30">
        <f>IFERROR('[1]Annual Energy'!L6*$R5/1000,"")</f>
        <v>218.42370375100006</v>
      </c>
      <c r="M5" s="30">
        <f>IFERROR('[1]Annual Energy'!M6*$R5/1000,"")</f>
        <v>238.94104099800001</v>
      </c>
      <c r="N5" s="30">
        <f>IFERROR('[1]Annual Energy'!N6*$R5/1000,"")</f>
        <v>229.42241887399996</v>
      </c>
      <c r="O5" s="30">
        <f>IFERROR('[1]Annual Energy'!O6*$R5/1000,"")</f>
        <v>184.47124126254997</v>
      </c>
      <c r="P5" s="30">
        <f>IFERROR('[1]Annual Energy'!P6*$R5/1000,"")</f>
        <v>175.43013173048004</v>
      </c>
      <c r="Q5" s="31" t="s">
        <v>39</v>
      </c>
      <c r="R5" s="32">
        <f>INDEX([1]BackEnd!$BS$52:$BU$65,MATCH('Annual Carbon'!A5,[1]BackEnd!$BB$52:$BB$65,0),MATCH('Annual Carbon'!Q5,[1]BackEnd!$BS$51:$BU$51,0))</f>
        <v>0.25091000000000002</v>
      </c>
      <c r="S5" s="33" t="b">
        <v>1</v>
      </c>
      <c r="U5" s="7"/>
      <c r="V5" s="12" t="str">
        <f>'[1]Annual Energy'!T6</f>
        <v>Leicester City (Bollards)</v>
      </c>
      <c r="W5" s="4" t="str">
        <f>'[1]Annual Energy'!U6</f>
        <v>LEICES3</v>
      </c>
      <c r="X5" s="13" t="str">
        <f>'[1]Annual Energy'!V6</f>
        <v>1100039922904</v>
      </c>
    </row>
    <row r="6" spans="1:24" ht="15" customHeight="1" x14ac:dyDescent="0.25">
      <c r="A6" s="29" t="str">
        <f>'[1]Annual Energy'!A7</f>
        <v>2019/20</v>
      </c>
      <c r="B6" s="29" t="str">
        <f>IF($D6=0,"",IF('[1]Annual Energy'!$S$3,"Customer Total","Selection Total"))</f>
        <v>Customer Total</v>
      </c>
      <c r="C6" s="29" t="s">
        <v>38</v>
      </c>
      <c r="D6" s="30">
        <f t="shared" si="0"/>
        <v>2343.8262481369998</v>
      </c>
      <c r="E6" s="30">
        <f>IFERROR('[1]Annual Energy'!E7*$R6/1000,"")</f>
        <v>166.791242321</v>
      </c>
      <c r="F6" s="30">
        <f>IFERROR('[1]Annual Energy'!F7*$R6/1000,"")</f>
        <v>138.89863724</v>
      </c>
      <c r="G6" s="30">
        <f>IFERROR('[1]Annual Energy'!G7*$R6/1000,"")</f>
        <v>127.65527669400001</v>
      </c>
      <c r="H6" s="30">
        <f>IFERROR('[1]Annual Energy'!H7*$R6/1000,"")</f>
        <v>137.338928606</v>
      </c>
      <c r="I6" s="30">
        <f>IFERROR('[1]Annual Energy'!I7*$R6/1000,"")</f>
        <v>159.56902709000002</v>
      </c>
      <c r="J6" s="30">
        <f>IFERROR('[1]Annual Energy'!J7*$R6/1000,"")</f>
        <v>180.83571786500002</v>
      </c>
      <c r="K6" s="30">
        <f>IFERROR('[1]Annual Energy'!K7*$R6/1000,"")</f>
        <v>229.39620929500001</v>
      </c>
      <c r="L6" s="30">
        <f>IFERROR('[1]Annual Energy'!L7*$R6/1000,"")</f>
        <v>253.65175013200002</v>
      </c>
      <c r="M6" s="30">
        <f>IFERROR('[1]Annual Energy'!M7*$R6/1000,"")</f>
        <v>275.10081132600004</v>
      </c>
      <c r="N6" s="30">
        <f>IFERROR('[1]Annual Energy'!N7*$R6/1000,"")</f>
        <v>262.93847333600002</v>
      </c>
      <c r="O6" s="30">
        <f>IFERROR('[1]Annual Energy'!O7*$R6/1000,"")</f>
        <v>216.45099077800003</v>
      </c>
      <c r="P6" s="30">
        <f>IFERROR('[1]Annual Energy'!P7*$R6/1000,"")</f>
        <v>195.19918345400001</v>
      </c>
      <c r="Q6" s="31" t="s">
        <v>39</v>
      </c>
      <c r="R6" s="32">
        <f>INDEX([1]BackEnd!$BS$52:$BU$65,MATCH('Annual Carbon'!A6,[1]BackEnd!$BB$52:$BB$65,0),MATCH('Annual Carbon'!Q6,[1]BackEnd!$BS$51:$BU$51,0))</f>
        <v>0.27511000000000002</v>
      </c>
      <c r="S6" s="33" t="b">
        <v>1</v>
      </c>
      <c r="U6" s="7"/>
      <c r="V6" s="12" t="str">
        <f>'[1]Annual Energy'!T7</f>
        <v>Leicester City (CMS)</v>
      </c>
      <c r="W6" s="4" t="str">
        <f>'[1]Annual Energy'!U7</f>
        <v>leicesc</v>
      </c>
      <c r="X6" s="13" t="str">
        <f>'[1]Annual Energy'!V7</f>
        <v>1100039922904</v>
      </c>
    </row>
    <row r="7" spans="1:24" ht="15" customHeight="1" x14ac:dyDescent="0.25">
      <c r="A7" s="29" t="str">
        <f>'[1]Annual Energy'!A8</f>
        <v>2018/19</v>
      </c>
      <c r="B7" s="29" t="str">
        <f>IF($D7=0,"",IF('[1]Annual Energy'!$S$3,"Customer Total","Selection Total"))</f>
        <v>Customer Total</v>
      </c>
      <c r="C7" s="29" t="s">
        <v>38</v>
      </c>
      <c r="D7" s="30">
        <f t="shared" si="0"/>
        <v>2600.9064918779995</v>
      </c>
      <c r="E7" s="30">
        <f>IFERROR('[1]Annual Energy'!E8*$R7/1000,"")</f>
        <v>185.428285292</v>
      </c>
      <c r="F7" s="30">
        <f>IFERROR('[1]Annual Energy'!F8*$R7/1000,"")</f>
        <v>156.87277817400002</v>
      </c>
      <c r="G7" s="30">
        <f>IFERROR('[1]Annual Energy'!G8*$R7/1000,"")</f>
        <v>143.70927888399999</v>
      </c>
      <c r="H7" s="30">
        <f>IFERROR('[1]Annual Energy'!H8*$R7/1000,"")</f>
        <v>147.63240372999999</v>
      </c>
      <c r="I7" s="30">
        <f>IFERROR('[1]Annual Energy'!I8*$R7/1000,"")</f>
        <v>171.74656152</v>
      </c>
      <c r="J7" s="30">
        <f>IFERROR('[1]Annual Energy'!J8*$R7/1000,"")</f>
        <v>199.68023583799999</v>
      </c>
      <c r="K7" s="30">
        <f>IFERROR('[1]Annual Energy'!K8*$R7/1000,"")</f>
        <v>240.27573669</v>
      </c>
      <c r="L7" s="30">
        <f>IFERROR('[1]Annual Energy'!L8*$R7/1000,"")</f>
        <v>273.00992974199994</v>
      </c>
      <c r="M7" s="30">
        <f>IFERROR('[1]Annual Energy'!M8*$R7/1000,"")</f>
        <v>313.29600781199997</v>
      </c>
      <c r="N7" s="30">
        <f>IFERROR('[1]Annual Energy'!N8*$R7/1000,"")</f>
        <v>296.02149262799998</v>
      </c>
      <c r="O7" s="30">
        <f>IFERROR('[1]Annual Energy'!O8*$R7/1000,"")</f>
        <v>243.45869761199998</v>
      </c>
      <c r="P7" s="30">
        <f>IFERROR('[1]Annual Energy'!P8*$R7/1000,"")</f>
        <v>229.77508395599997</v>
      </c>
      <c r="Q7" s="31" t="s">
        <v>39</v>
      </c>
      <c r="R7" s="32">
        <f>INDEX([1]BackEnd!$BS$52:$BU$65,MATCH('Annual Carbon'!A7,[1]BackEnd!$BB$52:$BB$65,0),MATCH('Annual Carbon'!Q7,[1]BackEnd!$BS$51:$BU$51,0))</f>
        <v>0.30481999999999998</v>
      </c>
      <c r="S7" s="33" t="b">
        <v>1</v>
      </c>
      <c r="U7" s="7"/>
      <c r="V7" s="12" t="str">
        <f>'[1]Annual Energy'!T8</f>
        <v/>
      </c>
      <c r="W7" s="4" t="str">
        <f>'[1]Annual Energy'!U8</f>
        <v/>
      </c>
      <c r="X7" s="13" t="str">
        <f>'[1]Annual Energy'!V8</f>
        <v/>
      </c>
    </row>
    <row r="8" spans="1:24" ht="15" customHeight="1" x14ac:dyDescent="0.25">
      <c r="A8" s="29" t="str">
        <f>'[1]Annual Energy'!A9</f>
        <v>2017/18</v>
      </c>
      <c r="B8" s="29" t="str">
        <f>IF($D8=0,"",IF('[1]Annual Energy'!$S$3,"Customer Total","Selection Total"))</f>
        <v>Customer Total</v>
      </c>
      <c r="C8" s="29" t="s">
        <v>38</v>
      </c>
      <c r="D8" s="30">
        <f t="shared" si="0"/>
        <v>3547.3161277100007</v>
      </c>
      <c r="E8" s="30">
        <f>IFERROR('[1]Annual Energy'!E9*$R8/1000,"")</f>
        <v>249.21117484800001</v>
      </c>
      <c r="F8" s="30">
        <f>IFERROR('[1]Annual Energy'!F9*$R8/1000,"")</f>
        <v>218.36410678000001</v>
      </c>
      <c r="G8" s="30">
        <f>IFERROR('[1]Annual Energy'!G9*$R8/1000,"")</f>
        <v>185.58818622200002</v>
      </c>
      <c r="H8" s="30">
        <f>IFERROR('[1]Annual Energy'!H9*$R8/1000,"")</f>
        <v>201.92299005000001</v>
      </c>
      <c r="I8" s="30">
        <f>IFERROR('[1]Annual Energy'!I9*$R8/1000,"")</f>
        <v>260.68251626</v>
      </c>
      <c r="J8" s="30">
        <f>IFERROR('[1]Annual Energy'!J9*$R8/1000,"")</f>
        <v>281.86968201800005</v>
      </c>
      <c r="K8" s="30">
        <f>IFERROR('[1]Annual Energy'!K9*$R8/1000,"")</f>
        <v>353.17969998000001</v>
      </c>
      <c r="L8" s="30">
        <f>IFERROR('[1]Annual Energy'!L9*$R8/1000,"")</f>
        <v>385.79784868199999</v>
      </c>
      <c r="M8" s="30">
        <f>IFERROR('[1]Annual Energy'!M9*$R8/1000,"")</f>
        <v>408.44222978600004</v>
      </c>
      <c r="N8" s="30">
        <f>IFERROR('[1]Annual Energy'!N9*$R8/1000,"")</f>
        <v>389.646436768</v>
      </c>
      <c r="O8" s="30">
        <f>IFERROR('[1]Annual Energy'!O9*$R8/1000,"")</f>
        <v>318.63517827800001</v>
      </c>
      <c r="P8" s="30">
        <f>IFERROR('[1]Annual Energy'!P9*$R8/1000,"")</f>
        <v>293.97607803800003</v>
      </c>
      <c r="Q8" s="31" t="s">
        <v>39</v>
      </c>
      <c r="R8" s="32">
        <f>INDEX([1]BackEnd!$BS$52:$BU$65,MATCH('Annual Carbon'!A8,[1]BackEnd!$BB$52:$BB$65,0),MATCH('Annual Carbon'!Q8,[1]BackEnd!$BS$51:$BU$51,0))</f>
        <v>0.38146000000000002</v>
      </c>
      <c r="S8" s="33" t="b">
        <v>1</v>
      </c>
      <c r="U8" s="7"/>
      <c r="V8" s="12" t="str">
        <f>'[1]Annual Energy'!T9</f>
        <v/>
      </c>
      <c r="W8" s="4" t="str">
        <f>'[1]Annual Energy'!U9</f>
        <v/>
      </c>
      <c r="X8" s="13" t="str">
        <f>'[1]Annual Energy'!V9</f>
        <v/>
      </c>
    </row>
    <row r="9" spans="1:24" ht="14.65" customHeight="1" x14ac:dyDescent="0.25">
      <c r="A9" s="41" t="s">
        <v>30</v>
      </c>
      <c r="B9" s="42"/>
      <c r="C9" s="34"/>
      <c r="D9" s="34"/>
      <c r="E9" s="35">
        <f>IFERROR(IF((E2&lt;&gt;0)*AND(E3&lt;&gt;0),(E2-E3)/E3,""),"")</f>
        <v>3.1275468821091466E-2</v>
      </c>
      <c r="F9" s="35">
        <f t="shared" ref="F9:P9" si="1">IFERROR(IF((F2&lt;&gt;0)*AND(F3&lt;&gt;0),(F2-F3)/F3,""),"")</f>
        <v>6.8039365445439319E-4</v>
      </c>
      <c r="G9" s="35">
        <f t="shared" si="1"/>
        <v>-0.1136874914393448</v>
      </c>
      <c r="H9" s="35">
        <f t="shared" si="1"/>
        <v>-0.142967216387068</v>
      </c>
      <c r="I9" s="35">
        <f t="shared" si="1"/>
        <v>-0.13834490122830009</v>
      </c>
      <c r="J9" s="35">
        <f t="shared" si="1"/>
        <v>-0.13271090449815076</v>
      </c>
      <c r="K9" s="35">
        <f t="shared" si="1"/>
        <v>-9.8407387057087292E-2</v>
      </c>
      <c r="L9" s="35" t="str">
        <f t="shared" si="1"/>
        <v/>
      </c>
      <c r="M9" s="35" t="str">
        <f t="shared" si="1"/>
        <v/>
      </c>
      <c r="N9" s="35" t="str">
        <f t="shared" si="1"/>
        <v/>
      </c>
      <c r="O9" s="35" t="str">
        <f t="shared" si="1"/>
        <v/>
      </c>
      <c r="P9" s="35" t="str">
        <f t="shared" si="1"/>
        <v/>
      </c>
      <c r="Q9" s="34"/>
      <c r="R9" s="34"/>
      <c r="S9" s="34"/>
      <c r="U9" s="7"/>
      <c r="V9" s="12" t="str">
        <f>'[1]Annual Energy'!T10</f>
        <v/>
      </c>
      <c r="W9" s="4" t="str">
        <f>'[1]Annual Energy'!U10</f>
        <v/>
      </c>
      <c r="X9" s="13" t="str">
        <f>'[1]Annual Energy'!V10</f>
        <v/>
      </c>
    </row>
    <row r="10" spans="1:24" ht="15" customHeight="1" x14ac:dyDescent="0.25">
      <c r="A10" s="43" t="s">
        <v>31</v>
      </c>
      <c r="B10" s="44"/>
      <c r="C10" s="36">
        <f>IFERROR((D2-(D3-SUMIF(E2:P2,"0",E3:P3)))/(SUM(E3:P3)-SUMIF(E2:P2,0,E3:P3)),"")</f>
        <v>-8.5527290910990719E-2</v>
      </c>
      <c r="D10" s="18" t="str">
        <f>'[1]Annual Energy'!D11</f>
        <v/>
      </c>
      <c r="Q10" s="11">
        <v>0.20496</v>
      </c>
      <c r="R10" s="11">
        <v>1.7729999999999999E-2</v>
      </c>
      <c r="S10" s="11">
        <v>0.22269</v>
      </c>
      <c r="U10" s="7"/>
      <c r="V10" s="12" t="str">
        <f>'[1]Annual Energy'!T11</f>
        <v/>
      </c>
      <c r="W10" s="4" t="str">
        <f>'[1]Annual Energy'!U11</f>
        <v/>
      </c>
      <c r="X10" s="13" t="str">
        <f>'[1]Annual Energy'!V11</f>
        <v/>
      </c>
    </row>
    <row r="11" spans="1:24" ht="15" customHeight="1" x14ac:dyDescent="0.25">
      <c r="U11" s="7"/>
      <c r="V11" s="12" t="str">
        <f>'[1]Annual Energy'!T12</f>
        <v/>
      </c>
      <c r="W11" s="4" t="str">
        <f>'[1]Annual Energy'!U12</f>
        <v/>
      </c>
      <c r="X11" s="13" t="str">
        <f>'[1]Annual Energy'!V12</f>
        <v/>
      </c>
    </row>
    <row r="12" spans="1:24" ht="15" customHeight="1" x14ac:dyDescent="0.25">
      <c r="U12" s="7"/>
      <c r="V12" s="12" t="str">
        <f>'[1]Annual Energy'!T13</f>
        <v/>
      </c>
      <c r="W12" s="4" t="str">
        <f>'[1]Annual Energy'!U13</f>
        <v/>
      </c>
      <c r="X12" s="13" t="str">
        <f>'[1]Annual Energy'!V13</f>
        <v/>
      </c>
    </row>
    <row r="46" spans="2:10" ht="15" customHeight="1" x14ac:dyDescent="0.25">
      <c r="B46" s="37" t="s">
        <v>40</v>
      </c>
    </row>
    <row r="47" spans="2:10" ht="15" customHeight="1" x14ac:dyDescent="0.25">
      <c r="B47" s="45" t="s">
        <v>41</v>
      </c>
      <c r="C47" s="45"/>
      <c r="D47" s="45"/>
      <c r="E47" s="45"/>
      <c r="F47" s="45"/>
      <c r="G47" s="45"/>
      <c r="H47" s="45"/>
      <c r="I47" s="45"/>
      <c r="J47" s="45"/>
    </row>
  </sheetData>
  <mergeCells count="4">
    <mergeCell ref="U1:X1"/>
    <mergeCell ref="A9:B9"/>
    <mergeCell ref="A10:B10"/>
    <mergeCell ref="B47:J47"/>
  </mergeCells>
  <conditionalFormatting sqref="V2">
    <cfRule type="expression" dxfId="5" priority="3">
      <formula>$U$2=TRUE</formula>
    </cfRule>
  </conditionalFormatting>
  <conditionalFormatting sqref="V2:X12">
    <cfRule type="cellIs" dxfId="4" priority="1" operator="equal">
      <formula>"CONFIGURE"</formula>
    </cfRule>
    <cfRule type="expression" dxfId="3" priority="2">
      <formula>$U$2=TRUE</formula>
    </cfRule>
  </conditionalFormatting>
  <dataValidations count="1">
    <dataValidation type="list" allowBlank="1" showInputMessage="1" showErrorMessage="1" sqref="Q2:Q8" xr:uid="{3E408973-0435-4B7D-AE1A-AE76F61CDAE1}">
      <formula1>ListCarbonScope</formula1>
    </dataValidation>
  </dataValidations>
  <hyperlinks>
    <hyperlink ref="B47" r:id="rId1" display="The Emission Factor is reviewed annual by the Government.  Follow link to PDA Info Note for latest information" xr:uid="{63565736-C573-43EE-A9B9-C7D3685B6CFC}"/>
  </hyperlinks>
  <pageMargins left="0.7" right="0.7" top="0.75" bottom="0.75" header="0.3" footer="0.3"/>
  <pageSetup paperSize="9" scale="53" orientation="landscape" r:id="rId2"/>
  <rowBreaks count="1" manualBreakCount="1">
    <brk id="48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18</xdr:col>
                    <xdr:colOff>266700</xdr:colOff>
                    <xdr:row>1</xdr:row>
                    <xdr:rowOff>0</xdr:rowOff>
                  </from>
                  <to>
                    <xdr:col>18</xdr:col>
                    <xdr:colOff>571500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18</xdr:col>
                    <xdr:colOff>266700</xdr:colOff>
                    <xdr:row>1</xdr:row>
                    <xdr:rowOff>152400</xdr:rowOff>
                  </from>
                  <to>
                    <xdr:col>18</xdr:col>
                    <xdr:colOff>571500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18</xdr:col>
                    <xdr:colOff>266700</xdr:colOff>
                    <xdr:row>2</xdr:row>
                    <xdr:rowOff>152400</xdr:rowOff>
                  </from>
                  <to>
                    <xdr:col>18</xdr:col>
                    <xdr:colOff>571500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18</xdr:col>
                    <xdr:colOff>266700</xdr:colOff>
                    <xdr:row>3</xdr:row>
                    <xdr:rowOff>161925</xdr:rowOff>
                  </from>
                  <to>
                    <xdr:col>18</xdr:col>
                    <xdr:colOff>571500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18</xdr:col>
                    <xdr:colOff>266700</xdr:colOff>
                    <xdr:row>4</xdr:row>
                    <xdr:rowOff>152400</xdr:rowOff>
                  </from>
                  <to>
                    <xdr:col>18</xdr:col>
                    <xdr:colOff>571500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18</xdr:col>
                    <xdr:colOff>266700</xdr:colOff>
                    <xdr:row>5</xdr:row>
                    <xdr:rowOff>152400</xdr:rowOff>
                  </from>
                  <to>
                    <xdr:col>18</xdr:col>
                    <xdr:colOff>571500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18</xdr:col>
                    <xdr:colOff>266700</xdr:colOff>
                    <xdr:row>6</xdr:row>
                    <xdr:rowOff>152400</xdr:rowOff>
                  </from>
                  <to>
                    <xdr:col>18</xdr:col>
                    <xdr:colOff>571500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20</xdr:col>
                    <xdr:colOff>0</xdr:colOff>
                    <xdr:row>0</xdr:row>
                    <xdr:rowOff>657225</xdr:rowOff>
                  </from>
                  <to>
                    <xdr:col>21</xdr:col>
                    <xdr:colOff>85725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20</xdr:col>
                    <xdr:colOff>0</xdr:colOff>
                    <xdr:row>1</xdr:row>
                    <xdr:rowOff>180975</xdr:rowOff>
                  </from>
                  <to>
                    <xdr:col>21</xdr:col>
                    <xdr:colOff>85725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20</xdr:col>
                    <xdr:colOff>0</xdr:colOff>
                    <xdr:row>2</xdr:row>
                    <xdr:rowOff>171450</xdr:rowOff>
                  </from>
                  <to>
                    <xdr:col>21</xdr:col>
                    <xdr:colOff>85725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20</xdr:col>
                    <xdr:colOff>0</xdr:colOff>
                    <xdr:row>3</xdr:row>
                    <xdr:rowOff>171450</xdr:rowOff>
                  </from>
                  <to>
                    <xdr:col>21</xdr:col>
                    <xdr:colOff>85725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20</xdr:col>
                    <xdr:colOff>0</xdr:colOff>
                    <xdr:row>4</xdr:row>
                    <xdr:rowOff>171450</xdr:rowOff>
                  </from>
                  <to>
                    <xdr:col>21</xdr:col>
                    <xdr:colOff>85725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20</xdr:col>
                    <xdr:colOff>0</xdr:colOff>
                    <xdr:row>5</xdr:row>
                    <xdr:rowOff>171450</xdr:rowOff>
                  </from>
                  <to>
                    <xdr:col>21</xdr:col>
                    <xdr:colOff>85725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20</xdr:col>
                    <xdr:colOff>0</xdr:colOff>
                    <xdr:row>6</xdr:row>
                    <xdr:rowOff>171450</xdr:rowOff>
                  </from>
                  <to>
                    <xdr:col>21</xdr:col>
                    <xdr:colOff>85725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20</xdr:col>
                    <xdr:colOff>0</xdr:colOff>
                    <xdr:row>7</xdr:row>
                    <xdr:rowOff>171450</xdr:rowOff>
                  </from>
                  <to>
                    <xdr:col>21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20</xdr:col>
                    <xdr:colOff>0</xdr:colOff>
                    <xdr:row>8</xdr:row>
                    <xdr:rowOff>180975</xdr:rowOff>
                  </from>
                  <to>
                    <xdr:col>21</xdr:col>
                    <xdr:colOff>85725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20</xdr:col>
                    <xdr:colOff>0</xdr:colOff>
                    <xdr:row>9</xdr:row>
                    <xdr:rowOff>180975</xdr:rowOff>
                  </from>
                  <to>
                    <xdr:col>21</xdr:col>
                    <xdr:colOff>85725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20</xdr:col>
                    <xdr:colOff>0</xdr:colOff>
                    <xdr:row>10</xdr:row>
                    <xdr:rowOff>180975</xdr:rowOff>
                  </from>
                  <to>
                    <xdr:col>21</xdr:col>
                    <xdr:colOff>85725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1AA58-7684-464C-B853-0F5F707ECF56}">
  <sheetPr>
    <tabColor rgb="FFFF0000"/>
    <pageSetUpPr fitToPage="1"/>
  </sheetPr>
  <dimension ref="A1:W55"/>
  <sheetViews>
    <sheetView showGridLines="0" zoomScale="70" zoomScaleNormal="70" workbookViewId="0">
      <selection activeCell="S2" sqref="S2:V2"/>
    </sheetView>
  </sheetViews>
  <sheetFormatPr defaultRowHeight="15" x14ac:dyDescent="0.25"/>
  <cols>
    <col min="1" max="1" width="14.28515625" customWidth="1"/>
    <col min="2" max="2" width="16.5703125" bestFit="1" customWidth="1"/>
    <col min="3" max="3" width="14.28515625" customWidth="1"/>
    <col min="4" max="4" width="15.85546875" customWidth="1"/>
    <col min="5" max="16" width="14.28515625" customWidth="1"/>
    <col min="17" max="17" width="10.85546875" customWidth="1"/>
    <col min="18" max="18" width="9" bestFit="1" customWidth="1"/>
    <col min="19" max="19" width="3.140625" customWidth="1"/>
    <col min="20" max="20" width="41.85546875" bestFit="1" customWidth="1"/>
    <col min="21" max="21" width="14.5703125" bestFit="1" customWidth="1"/>
    <col min="22" max="22" width="17.42578125" customWidth="1"/>
    <col min="23" max="31" width="11.7109375" bestFit="1" customWidth="1"/>
  </cols>
  <sheetData>
    <row r="1" spans="1:23" x14ac:dyDescent="0.25">
      <c r="A1" s="46" t="s">
        <v>0</v>
      </c>
      <c r="B1" s="47"/>
      <c r="C1" s="47"/>
      <c r="D1" s="47"/>
      <c r="E1" s="47"/>
      <c r="F1" s="47"/>
      <c r="G1" s="47"/>
      <c r="H1" s="47"/>
      <c r="I1" s="48"/>
      <c r="J1" s="48"/>
      <c r="K1" s="48"/>
      <c r="L1" s="48"/>
      <c r="M1" s="48"/>
      <c r="N1" s="48"/>
      <c r="O1" s="48"/>
      <c r="P1" s="48"/>
      <c r="Q1" s="48"/>
      <c r="W1" s="1"/>
    </row>
    <row r="2" spans="1:23" ht="52.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2" t="s">
        <v>17</v>
      </c>
      <c r="S2" s="38" t="s">
        <v>18</v>
      </c>
      <c r="T2" s="39"/>
      <c r="U2" s="40"/>
      <c r="V2" s="40"/>
      <c r="W2" s="1"/>
    </row>
    <row r="3" spans="1:23" x14ac:dyDescent="0.25">
      <c r="A3" s="4" t="s">
        <v>19</v>
      </c>
      <c r="B3" s="4" t="str">
        <f>IF($D3=0,"",IF($S$3,"Customer Total","Selection Total"))</f>
        <v>Customer Total</v>
      </c>
      <c r="C3" s="4" t="s">
        <v>20</v>
      </c>
      <c r="D3" s="5">
        <f>SUM(E3:P3)</f>
        <v>3302688.0849999995</v>
      </c>
      <c r="E3" s="5">
        <f>SUMIF([1]BackEnd!$E$157:$E$181,TRUE,[1]BackEnd!AT$157:AT$181)</f>
        <v>544534.12699999998</v>
      </c>
      <c r="F3" s="5">
        <f>SUMIF([1]BackEnd!$E$157:$E$181,TRUE,[1]BackEnd!AU$157:AU$181)</f>
        <v>442065.24999999994</v>
      </c>
      <c r="G3" s="5">
        <f>SUMIF([1]BackEnd!$E$157:$E$181,TRUE,[1]BackEnd!AV$157:AV$181)</f>
        <v>359854.74599999987</v>
      </c>
      <c r="H3" s="5">
        <f>SUMIF([1]BackEnd!$E$157:$E$181,TRUE,[1]BackEnd!AW$157:AW$181)</f>
        <v>368283.70799999987</v>
      </c>
      <c r="I3" s="5">
        <f>SUMIF([1]BackEnd!$E$157:$E$181,TRUE,[1]BackEnd!AX$157:AX$181)</f>
        <v>432327.54500000016</v>
      </c>
      <c r="J3" s="5">
        <f>SUMIF([1]BackEnd!$E$157:$E$181,TRUE,[1]BackEnd!AY$157:AY$181)</f>
        <v>514270.97200000007</v>
      </c>
      <c r="K3" s="5">
        <f>SUMIF([1]BackEnd!$E$157:$E$181,TRUE,[1]BackEnd!AZ$157:AZ$181)</f>
        <v>641351.73699999985</v>
      </c>
      <c r="L3" s="5">
        <f>SUMIF([1]BackEnd!$E$157:$E$181,TRUE,[1]BackEnd!BA$157:BA$181)</f>
        <v>0</v>
      </c>
      <c r="M3" s="5">
        <f>SUMIF([1]BackEnd!$E$157:$E$181,TRUE,[1]BackEnd!BB$157:BB$181)</f>
        <v>0</v>
      </c>
      <c r="N3" s="5">
        <f>SUMIF([1]BackEnd!$E$157:$E$181,TRUE,[1]BackEnd!BC$157:BC$181)</f>
        <v>0</v>
      </c>
      <c r="O3" s="5">
        <f>SUMIF([1]BackEnd!$E$157:$E$181,TRUE,[1]BackEnd!BD$157:BD$181)</f>
        <v>0</v>
      </c>
      <c r="P3" s="5">
        <f>SUMIF([1]BackEnd!$E$157:$E$181,TRUE,[1]BackEnd!BE$157:BE$181)</f>
        <v>0</v>
      </c>
      <c r="Q3" s="6" t="b">
        <v>1</v>
      </c>
      <c r="S3" s="7" t="b">
        <v>1</v>
      </c>
      <c r="T3" s="8" t="s">
        <v>21</v>
      </c>
      <c r="U3" s="9" t="s">
        <v>22</v>
      </c>
      <c r="V3" s="10" t="s">
        <v>23</v>
      </c>
      <c r="W3" s="1"/>
    </row>
    <row r="4" spans="1:23" x14ac:dyDescent="0.25">
      <c r="A4" s="4" t="s">
        <v>24</v>
      </c>
      <c r="B4" s="4" t="str">
        <f t="shared" ref="B4:B9" si="0">IF($D4=0,"",IF($S$3,"Customer Total","Selection Total"))</f>
        <v>Customer Total</v>
      </c>
      <c r="C4" s="4" t="s">
        <v>20</v>
      </c>
      <c r="D4" s="5">
        <f t="shared" ref="D4:D9" si="1">SUM(E4:P4)</f>
        <v>8041827.438000001</v>
      </c>
      <c r="E4" s="5">
        <f>SUMIF([1]BackEnd!$E$157:$E$181,TRUE,[1]BackEnd!AH$157:AH$181)</f>
        <v>563388.36400000006</v>
      </c>
      <c r="F4" s="5">
        <f>SUMIF([1]BackEnd!$E$157:$E$181,TRUE,[1]BackEnd!AI$157:AI$181)</f>
        <v>471355.353</v>
      </c>
      <c r="G4" s="5">
        <f>SUMIF([1]BackEnd!$E$157:$E$181,TRUE,[1]BackEnd!AJ$157:AJ$181)</f>
        <v>433209.34199999995</v>
      </c>
      <c r="H4" s="5">
        <f>SUMIF([1]BackEnd!$E$157:$E$181,TRUE,[1]BackEnd!AK$157:AK$181)</f>
        <v>458503.36700000009</v>
      </c>
      <c r="I4" s="5">
        <f>SUMIF([1]BackEnd!$E$157:$E$181,TRUE,[1]BackEnd!AL$157:AL$181)</f>
        <v>535348.88400000008</v>
      </c>
      <c r="J4" s="5">
        <f>SUMIF([1]BackEnd!$E$157:$E$181,TRUE,[1]BackEnd!AM$157:AM$181)</f>
        <v>632682.15100000007</v>
      </c>
      <c r="K4" s="5">
        <f>SUMIF([1]BackEnd!$E$157:$E$181,TRUE,[1]BackEnd!AN$157:AN$181)</f>
        <v>759002.81700000016</v>
      </c>
      <c r="L4" s="5">
        <f>SUMIF([1]BackEnd!$E$157:$E$181,TRUE,[1]BackEnd!AO$157:AO$181)</f>
        <v>898571.8629999999</v>
      </c>
      <c r="M4" s="5">
        <f>SUMIF([1]BackEnd!$E$157:$E$181,TRUE,[1]BackEnd!AP$157:AP$181)</f>
        <v>954289.51700000023</v>
      </c>
      <c r="N4" s="5">
        <f>SUMIF([1]BackEnd!$E$157:$E$181,TRUE,[1]BackEnd!AQ$157:AQ$181)</f>
        <v>907870.07700000016</v>
      </c>
      <c r="O4" s="5">
        <f>SUMIF([1]BackEnd!$E$157:$E$181,TRUE,[1]BackEnd!AR$157:AR$181)</f>
        <v>736999.89299999992</v>
      </c>
      <c r="P4" s="5">
        <f>SUMIF([1]BackEnd!$E$157:$E$181,TRUE,[1]BackEnd!AS$157:AS$181)</f>
        <v>690605.80999999994</v>
      </c>
      <c r="Q4" s="6" t="b">
        <v>1</v>
      </c>
      <c r="R4" s="11"/>
      <c r="S4" s="7" t="b">
        <v>0</v>
      </c>
      <c r="T4" s="12" t="str">
        <f>IFERROR(INDEX([1]BackEnd!$H$157:$H$181,MATCH(U4,[1]BackEnd!$I$157:$I$181,0)),"")</f>
        <v>Leicester City (Non CMS)</v>
      </c>
      <c r="U4" s="4" t="str">
        <f>IF([1]InventoryHeadline!C2=0,"",[1]InventoryHeadline!C2)</f>
        <v>LEICES1</v>
      </c>
      <c r="V4" s="13" t="str">
        <f>IFERROR(INDEX([1]BackEnd!$G$157:$G$181,MATCH(U4,[1]BackEnd!$I$157:$I$181,0)),"")</f>
        <v>1100039922904</v>
      </c>
    </row>
    <row r="5" spans="1:23" x14ac:dyDescent="0.25">
      <c r="A5" s="4" t="s">
        <v>25</v>
      </c>
      <c r="B5" s="4" t="str">
        <f t="shared" si="0"/>
        <v>Customer Total</v>
      </c>
      <c r="C5" s="4" t="s">
        <v>20</v>
      </c>
      <c r="D5" s="5">
        <f t="shared" si="1"/>
        <v>8031642.7810000014</v>
      </c>
      <c r="E5" s="5">
        <f>SUMIF([1]BackEnd!$E$157:$E$181,TRUE,[1]BackEnd!V$157:V$181)</f>
        <v>569668.0909999999</v>
      </c>
      <c r="F5" s="5">
        <f>SUMIF([1]BackEnd!$E$157:$E$181,TRUE,[1]BackEnd!W$157:W$181)</f>
        <v>479049.31299999997</v>
      </c>
      <c r="G5" s="5">
        <f>SUMIF([1]BackEnd!$E$157:$E$181,TRUE,[1]BackEnd!X$157:X$181)</f>
        <v>434778.29900000006</v>
      </c>
      <c r="H5" s="5">
        <f>SUMIF([1]BackEnd!$E$157:$E$181,TRUE,[1]BackEnd!Y$157:Y$181)</f>
        <v>444771.3870000001</v>
      </c>
      <c r="I5" s="5">
        <f>SUMIF([1]BackEnd!$E$157:$E$181,TRUE,[1]BackEnd!Z$157:Z$181)</f>
        <v>542022.10600000015</v>
      </c>
      <c r="J5" s="5">
        <f>SUMIF([1]BackEnd!$E$157:$E$181,TRUE,[1]BackEnd!AA$157:AA$181)</f>
        <v>637236.04200000013</v>
      </c>
      <c r="K5" s="5">
        <f>SUMIF([1]BackEnd!$E$157:$E$181,TRUE,[1]BackEnd!AB$157:AB$181)</f>
        <v>764104.83499999996</v>
      </c>
      <c r="L5" s="5">
        <f>SUMIF([1]BackEnd!$E$157:$E$181,TRUE,[1]BackEnd!AC$157:AC$181)</f>
        <v>869381.46200000006</v>
      </c>
      <c r="M5" s="5">
        <f>SUMIF([1]BackEnd!$E$157:$E$181,TRUE,[1]BackEnd!AD$157:AD$181)</f>
        <v>955094.80799999996</v>
      </c>
      <c r="N5" s="5">
        <f>SUMIF([1]BackEnd!$E$157:$E$181,TRUE,[1]BackEnd!AE$157:AE$181)</f>
        <v>909512.90300000017</v>
      </c>
      <c r="O5" s="5">
        <f>SUMIF([1]BackEnd!$E$157:$E$181,TRUE,[1]BackEnd!AF$157:AF$181)</f>
        <v>737342.48100000015</v>
      </c>
      <c r="P5" s="5">
        <f>SUMIF([1]BackEnd!$E$157:$E$181,TRUE,[1]BackEnd!AG$157:AG$181)</f>
        <v>688681.054</v>
      </c>
      <c r="Q5" s="6" t="b">
        <v>1</v>
      </c>
      <c r="R5" s="11"/>
      <c r="S5" s="7" t="b">
        <v>0</v>
      </c>
      <c r="T5" s="12" t="str">
        <f>IFERROR(INDEX([1]BackEnd!$H$157:$H$181,MATCH(U5,[1]BackEnd!$I$157:$I$181,0)),"")</f>
        <v>Leicester City (Traffic Signs)</v>
      </c>
      <c r="U5" s="4" t="str">
        <f>IF([1]InventoryHeadline!C3=0,"",[1]InventoryHeadline!C3)</f>
        <v>LEICES2</v>
      </c>
      <c r="V5" s="13" t="str">
        <f>IFERROR(INDEX([1]BackEnd!$G$157:$G$181,MATCH(U5,[1]BackEnd!$I$157:$I$181,0)),"")</f>
        <v>1100039922904</v>
      </c>
    </row>
    <row r="6" spans="1:23" x14ac:dyDescent="0.25">
      <c r="A6" s="4" t="s">
        <v>26</v>
      </c>
      <c r="B6" s="4" t="str">
        <f t="shared" si="0"/>
        <v>Customer Total</v>
      </c>
      <c r="C6" s="4" t="s">
        <v>20</v>
      </c>
      <c r="D6" s="5">
        <f t="shared" si="1"/>
        <v>8124113.733</v>
      </c>
      <c r="E6" s="5">
        <f>SUMIF([1]BackEnd!$E$157:$E$181,TRUE,[1]BackEnd!J$157:J$181)</f>
        <v>570233.9</v>
      </c>
      <c r="F6" s="5">
        <f>SUMIF([1]BackEnd!$E$157:$E$181,TRUE,[1]BackEnd!K$157:K$181)</f>
        <v>473988.00000000012</v>
      </c>
      <c r="G6" s="5">
        <f>SUMIF([1]BackEnd!$E$157:$E$181,TRUE,[1]BackEnd!L$157:L$181)</f>
        <v>450246.70000000019</v>
      </c>
      <c r="H6" s="5">
        <f>SUMIF([1]BackEnd!$E$157:$E$181,TRUE,[1]BackEnd!M$157:M$181)</f>
        <v>479954.30000000005</v>
      </c>
      <c r="I6" s="5">
        <f>SUMIF([1]BackEnd!$E$157:$E$181,TRUE,[1]BackEnd!N$157:N$181)</f>
        <v>553636.09999999986</v>
      </c>
      <c r="J6" s="5">
        <f>SUMIF([1]BackEnd!$E$157:$E$181,TRUE,[1]BackEnd!O$157:O$181)</f>
        <v>646764.69999999995</v>
      </c>
      <c r="K6" s="5">
        <f>SUMIF([1]BackEnd!$E$157:$E$181,TRUE,[1]BackEnd!P$157:P$181)</f>
        <v>777720.40000000014</v>
      </c>
      <c r="L6" s="5">
        <f>SUMIF([1]BackEnd!$E$157:$E$181,TRUE,[1]BackEnd!Q$157:Q$181)</f>
        <v>870526.10000000009</v>
      </c>
      <c r="M6" s="5">
        <f>SUMIF([1]BackEnd!$E$157:$E$181,TRUE,[1]BackEnd!R$157:R$181)</f>
        <v>952297.79999999993</v>
      </c>
      <c r="N6" s="5">
        <f>SUMIF([1]BackEnd!$E$157:$E$181,TRUE,[1]BackEnd!S$157:S$181)</f>
        <v>914361.39999999979</v>
      </c>
      <c r="O6" s="5">
        <f>SUMIF([1]BackEnd!$E$157:$E$181,TRUE,[1]BackEnd!T$157:T$181)</f>
        <v>735208.80499999982</v>
      </c>
      <c r="P6" s="5">
        <f>SUMIF([1]BackEnd!$E$157:$E$181,TRUE,[1]BackEnd!U$157:U$181)</f>
        <v>699175.52800000005</v>
      </c>
      <c r="Q6" s="6" t="b">
        <v>1</v>
      </c>
      <c r="S6" s="7" t="b">
        <v>0</v>
      </c>
      <c r="T6" s="12" t="str">
        <f>IFERROR(INDEX([1]BackEnd!$H$157:$H$181,MATCH(U6,[1]BackEnd!$I$157:$I$181,0)),"")</f>
        <v>Leicester City (Bollards)</v>
      </c>
      <c r="U6" s="4" t="str">
        <f>IF([1]InventoryHeadline!C4=0,"",[1]InventoryHeadline!C4)</f>
        <v>LEICES3</v>
      </c>
      <c r="V6" s="13" t="str">
        <f>IFERROR(INDEX([1]BackEnd!$G$157:$G$181,MATCH(U6,[1]BackEnd!$I$157:$I$181,0)),"")</f>
        <v>1100039922904</v>
      </c>
    </row>
    <row r="7" spans="1:23" x14ac:dyDescent="0.25">
      <c r="A7" s="4" t="s">
        <v>27</v>
      </c>
      <c r="B7" s="4" t="str">
        <f t="shared" si="0"/>
        <v>Customer Total</v>
      </c>
      <c r="C7" s="4" t="s">
        <v>20</v>
      </c>
      <c r="D7" s="5">
        <f t="shared" si="1"/>
        <v>8519596.6999999993</v>
      </c>
      <c r="E7" s="5">
        <f>IF($S$3=FALSE,"",'Annual Energy'!E53)</f>
        <v>606271.1</v>
      </c>
      <c r="F7" s="5">
        <f>IF($S$3=FALSE,"",'Annual Energy'!F53)</f>
        <v>504884</v>
      </c>
      <c r="G7" s="5">
        <f>IF($S$3=FALSE,"",'Annual Energy'!G53)</f>
        <v>464015.4</v>
      </c>
      <c r="H7" s="5">
        <f>IF($S$3=FALSE,"",'Annual Energy'!H53)</f>
        <v>499214.6</v>
      </c>
      <c r="I7" s="5">
        <f>IF($S$3=FALSE,"",'Annual Energy'!I53)</f>
        <v>580019</v>
      </c>
      <c r="J7" s="5">
        <f>IF($S$3=FALSE,"",'Annual Energy'!J53)</f>
        <v>657321.5</v>
      </c>
      <c r="K7" s="5">
        <f>IF($S$3=FALSE,"",'Annual Energy'!K53)</f>
        <v>833834.5</v>
      </c>
      <c r="L7" s="5">
        <f>IF($S$3=FALSE,"",'Annual Energy'!L53)</f>
        <v>922001.2</v>
      </c>
      <c r="M7" s="5">
        <f>IF($S$3=FALSE,"",'Annual Energy'!M53)</f>
        <v>999966.6</v>
      </c>
      <c r="N7" s="5">
        <f>IF($S$3=FALSE,"",'Annual Energy'!N53)</f>
        <v>955757.6</v>
      </c>
      <c r="O7" s="5">
        <f>IF($S$3=FALSE,"",'Annual Energy'!O53)</f>
        <v>786779.8</v>
      </c>
      <c r="P7" s="5">
        <f>IF($S$3=FALSE,"",'Annual Energy'!P53)</f>
        <v>709531.4</v>
      </c>
      <c r="Q7" s="6" t="b">
        <v>1</v>
      </c>
      <c r="S7" s="7" t="b">
        <v>0</v>
      </c>
      <c r="T7" s="12" t="str">
        <f>IFERROR(INDEX([1]BackEnd!$H$157:$H$181,MATCH(U7,[1]BackEnd!$I$157:$I$181,0)),"")</f>
        <v>Leicester City (CMS)</v>
      </c>
      <c r="U7" s="4" t="str">
        <f>IF([1]InventoryHeadline!C5=0,"",[1]InventoryHeadline!C5)</f>
        <v>leicesc</v>
      </c>
      <c r="V7" s="13" t="str">
        <f>IFERROR(INDEX([1]BackEnd!$G$157:$G$181,MATCH(U7,[1]BackEnd!$I$157:$I$181,0)),"")</f>
        <v>1100039922904</v>
      </c>
    </row>
    <row r="8" spans="1:23" x14ac:dyDescent="0.25">
      <c r="A8" s="4" t="s">
        <v>28</v>
      </c>
      <c r="B8" s="4" t="str">
        <f t="shared" si="0"/>
        <v>Customer Total</v>
      </c>
      <c r="C8" s="4" t="s">
        <v>20</v>
      </c>
      <c r="D8" s="5">
        <f t="shared" si="1"/>
        <v>8532597.9000000004</v>
      </c>
      <c r="E8" s="5">
        <f>IF($S$3=FALSE,"",'Annual Energy'!E54)</f>
        <v>608320.6</v>
      </c>
      <c r="F8" s="5">
        <f>IF($S$3=FALSE,"",'Annual Energy'!F54)</f>
        <v>514640.7</v>
      </c>
      <c r="G8" s="5">
        <f>IF($S$3=FALSE,"",'Annual Energy'!G54)</f>
        <v>471456.2</v>
      </c>
      <c r="H8" s="5">
        <f>IF($S$3=FALSE,"",'Annual Energy'!H54)</f>
        <v>484326.5</v>
      </c>
      <c r="I8" s="5">
        <f>IF($S$3=FALSE,"",'Annual Energy'!I54)</f>
        <v>563436</v>
      </c>
      <c r="J8" s="5">
        <f>IF($S$3=FALSE,"",'Annual Energy'!J54)</f>
        <v>655075.9</v>
      </c>
      <c r="K8" s="5">
        <f>IF($S$3=FALSE,"",'Annual Energy'!K54)</f>
        <v>788254.5</v>
      </c>
      <c r="L8" s="5">
        <f>IF($S$3=FALSE,"",'Annual Energy'!L54)</f>
        <v>895643.1</v>
      </c>
      <c r="M8" s="5">
        <f>IF($S$3=FALSE,"",'Annual Energy'!M54)</f>
        <v>1027806.6</v>
      </c>
      <c r="N8" s="5">
        <f>IF($S$3=FALSE,"",'Annual Energy'!N54)</f>
        <v>971135.4</v>
      </c>
      <c r="O8" s="5">
        <f>IF($S$3=FALSE,"",'Annual Energy'!O54)</f>
        <v>798696.6</v>
      </c>
      <c r="P8" s="5">
        <f>IF($S$3=FALSE,"",'Annual Energy'!P54)</f>
        <v>753805.8</v>
      </c>
      <c r="Q8" s="6" t="b">
        <v>1</v>
      </c>
      <c r="S8" s="7" t="b">
        <v>0</v>
      </c>
      <c r="T8" s="12" t="str">
        <f>IFERROR(INDEX([1]BackEnd!$H$157:$H$181,MATCH(U8,[1]BackEnd!$I$157:$I$181,0)),"")</f>
        <v/>
      </c>
      <c r="U8" s="4" t="str">
        <f>IF([1]InventoryHeadline!C6=0,"",[1]InventoryHeadline!C6)</f>
        <v/>
      </c>
      <c r="V8" s="13" t="str">
        <f>IFERROR(INDEX([1]BackEnd!$G$157:$G$181,MATCH(U8,[1]BackEnd!$I$157:$I$181,0)),"")</f>
        <v/>
      </c>
    </row>
    <row r="9" spans="1:23" ht="15" customHeight="1" x14ac:dyDescent="0.25">
      <c r="A9" s="4" t="s">
        <v>29</v>
      </c>
      <c r="B9" s="4" t="str">
        <f t="shared" si="0"/>
        <v>Customer Total</v>
      </c>
      <c r="C9" s="4" t="s">
        <v>20</v>
      </c>
      <c r="D9" s="5">
        <f t="shared" si="1"/>
        <v>9299313.5</v>
      </c>
      <c r="E9" s="5">
        <f>IF($S$3=FALSE,"",'Annual Energy'!E55)</f>
        <v>653308.80000000005</v>
      </c>
      <c r="F9" s="5">
        <f>IF($S$3=FALSE,"",'Annual Energy'!F55)</f>
        <v>572443</v>
      </c>
      <c r="G9" s="5">
        <f>IF($S$3=FALSE,"",'Annual Energy'!G55)</f>
        <v>486520.7</v>
      </c>
      <c r="H9" s="5">
        <f>IF($S$3=FALSE,"",'Annual Energy'!H55)</f>
        <v>529342.5</v>
      </c>
      <c r="I9" s="5">
        <f>IF($S$3=FALSE,"",'Annual Energy'!I55)</f>
        <v>683381</v>
      </c>
      <c r="J9" s="5">
        <f>IF($S$3=FALSE,"",'Annual Energy'!J55)</f>
        <v>738923.3</v>
      </c>
      <c r="K9" s="5">
        <f>IF($S$3=FALSE,"",'Annual Energy'!K55)</f>
        <v>925863</v>
      </c>
      <c r="L9" s="5">
        <f>IF($S$3=FALSE,"",'Annual Energy'!L55)</f>
        <v>1011371.7</v>
      </c>
      <c r="M9" s="5">
        <f>IF($S$3=FALSE,"",'Annual Energy'!M55)</f>
        <v>1070734.1000000001</v>
      </c>
      <c r="N9" s="5">
        <f>IF($S$3=FALSE,"",'Annual Energy'!N55)</f>
        <v>1021460.8</v>
      </c>
      <c r="O9" s="5">
        <f>IF($S$3=FALSE,"",'Annual Energy'!O55)</f>
        <v>835304.3</v>
      </c>
      <c r="P9" s="5">
        <f>IF($S$3=FALSE,"",'Annual Energy'!P55)</f>
        <v>770660.3</v>
      </c>
      <c r="Q9" s="6" t="b">
        <v>1</v>
      </c>
      <c r="S9" s="7" t="b">
        <v>0</v>
      </c>
      <c r="T9" s="12" t="str">
        <f>IFERROR(INDEX([1]BackEnd!$H$157:$H$181,MATCH(U9,[1]BackEnd!$I$157:$I$181,0)),"")</f>
        <v/>
      </c>
      <c r="U9" s="4" t="str">
        <f>IF([1]InventoryHeadline!C7=0,"",[1]InventoryHeadline!C7)</f>
        <v/>
      </c>
      <c r="V9" s="13" t="str">
        <f>IFERROR(INDEX([1]BackEnd!$G$157:$G$181,MATCH(U9,[1]BackEnd!$I$157:$I$181,0)),"")</f>
        <v/>
      </c>
    </row>
    <row r="10" spans="1:23" ht="14.65" customHeight="1" x14ac:dyDescent="0.25">
      <c r="A10" s="49" t="s">
        <v>30</v>
      </c>
      <c r="B10" s="50"/>
      <c r="C10" s="14"/>
      <c r="D10" s="14"/>
      <c r="E10" s="15">
        <f t="shared" ref="E10:P10" si="2">IFERROR(IF((E3&lt;&gt;0)*AND(E4&lt;&gt;0),(E3-E4)/E4,""),"")</f>
        <v>-3.3465790571422023E-2</v>
      </c>
      <c r="F10" s="16">
        <f t="shared" si="2"/>
        <v>-6.2140172618343134E-2</v>
      </c>
      <c r="G10" s="16">
        <f t="shared" si="2"/>
        <v>-0.16932828747723563</v>
      </c>
      <c r="H10" s="16">
        <f t="shared" si="2"/>
        <v>-0.19676989416742974</v>
      </c>
      <c r="I10" s="16">
        <f t="shared" si="2"/>
        <v>-0.19243775802846336</v>
      </c>
      <c r="J10" s="16">
        <f t="shared" si="2"/>
        <v>-0.1871574515147022</v>
      </c>
      <c r="K10" s="16">
        <f t="shared" si="2"/>
        <v>-0.15500743523590937</v>
      </c>
      <c r="L10" s="16" t="str">
        <f t="shared" si="2"/>
        <v/>
      </c>
      <c r="M10" s="16" t="str">
        <f t="shared" si="2"/>
        <v/>
      </c>
      <c r="N10" s="16" t="str">
        <f t="shared" si="2"/>
        <v/>
      </c>
      <c r="O10" s="16" t="str">
        <f t="shared" si="2"/>
        <v/>
      </c>
      <c r="P10" s="16" t="str">
        <f t="shared" si="2"/>
        <v/>
      </c>
      <c r="Q10" s="14"/>
      <c r="S10" s="7" t="b">
        <v>0</v>
      </c>
      <c r="T10" s="12" t="str">
        <f>IFERROR(INDEX([1]BackEnd!$H$157:$H$181,MATCH(U10,[1]BackEnd!$I$157:$I$181,0)),"")</f>
        <v/>
      </c>
      <c r="U10" s="4" t="str">
        <f>IF([1]InventoryHeadline!C8=0,"",[1]InventoryHeadline!C8)</f>
        <v/>
      </c>
      <c r="V10" s="13" t="str">
        <f>IFERROR(INDEX([1]BackEnd!$G$157:$G$181,MATCH(U10,[1]BackEnd!$I$157:$I$181,0)),"")</f>
        <v/>
      </c>
    </row>
    <row r="11" spans="1:23" x14ac:dyDescent="0.25">
      <c r="A11" s="51" t="s">
        <v>31</v>
      </c>
      <c r="B11" s="52"/>
      <c r="C11" s="17">
        <f>IFERROR((D3-(D4-SUMIF(E3:P3,"0",E4:P4)))/(SUM(E4:P4)-SUMIF(E3:P3,"0",E4:P4)),"")</f>
        <v>-0.14293592386740694</v>
      </c>
      <c r="D11" s="18" t="str">
        <f>IF(C11="","",IF(AND(NOT(SUM(E4:P4)-P4=0),COUNTIF(E4:P4,0)&gt;0,COUNTIF(E4:P4,0)&lt;11),"## Warning - partial data set for last year ##",""))</f>
        <v/>
      </c>
      <c r="S11" s="7" t="b">
        <v>0</v>
      </c>
      <c r="T11" s="12" t="str">
        <f>IFERROR(INDEX([1]BackEnd!$H$157:$H$181,MATCH(U11,[1]BackEnd!$I$157:$I$181,0)),"")</f>
        <v/>
      </c>
      <c r="U11" s="4" t="str">
        <f>IF([1]InventoryHeadline!C9=0,"",[1]InventoryHeadline!C9)</f>
        <v/>
      </c>
      <c r="V11" s="13" t="str">
        <f>IFERROR(INDEX([1]BackEnd!$G$157:$G$181,MATCH(U11,[1]BackEnd!$I$157:$I$181,0)),"")</f>
        <v/>
      </c>
    </row>
    <row r="12" spans="1:23" x14ac:dyDescent="0.25">
      <c r="D12" s="19"/>
      <c r="F12" s="20"/>
      <c r="S12" s="7" t="b">
        <v>0</v>
      </c>
      <c r="T12" s="12" t="str">
        <f>IFERROR(INDEX([1]BackEnd!$H$157:$H$181,MATCH(U12,[1]BackEnd!$I$157:$I$181,0)),"")</f>
        <v/>
      </c>
      <c r="U12" s="4" t="str">
        <f>IF([1]InventoryHeadline!C10=0,"",[1]InventoryHeadline!C10)</f>
        <v/>
      </c>
      <c r="V12" s="13" t="str">
        <f>IFERROR(INDEX([1]BackEnd!$G$157:$G$181,MATCH(U12,[1]BackEnd!$I$157:$I$181,0)),"")</f>
        <v/>
      </c>
    </row>
    <row r="13" spans="1:23" x14ac:dyDescent="0.25"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S13" s="7" t="b">
        <v>0</v>
      </c>
      <c r="T13" s="12" t="str">
        <f>IFERROR(INDEX([1]BackEnd!$H$157:$H$181,MATCH(U13,[1]BackEnd!$I$157:$I$181,0)),"")</f>
        <v/>
      </c>
      <c r="U13" s="4" t="str">
        <f>IF([1]InventoryHeadline!C11=0,"",[1]InventoryHeadline!C11)</f>
        <v/>
      </c>
      <c r="V13" s="13" t="str">
        <f>IFERROR(INDEX([1]BackEnd!$G$157:$G$181,MATCH(U13,[1]BackEnd!$I$157:$I$181,0)),"")</f>
        <v/>
      </c>
    </row>
    <row r="14" spans="1:23" x14ac:dyDescent="0.25">
      <c r="S14" s="1"/>
    </row>
    <row r="15" spans="1:23" x14ac:dyDescent="0.25">
      <c r="S15" s="1"/>
    </row>
    <row r="16" spans="1:23" x14ac:dyDescent="0.25">
      <c r="S16" s="1"/>
    </row>
    <row r="17" spans="19:23" x14ac:dyDescent="0.25">
      <c r="S17" s="1"/>
    </row>
    <row r="18" spans="19:23" x14ac:dyDescent="0.25">
      <c r="S18" s="1"/>
    </row>
    <row r="19" spans="19:23" x14ac:dyDescent="0.25">
      <c r="S19" s="1"/>
    </row>
    <row r="20" spans="19:23" x14ac:dyDescent="0.25">
      <c r="S20" s="1"/>
    </row>
    <row r="21" spans="19:23" x14ac:dyDescent="0.25">
      <c r="S21" s="1"/>
    </row>
    <row r="22" spans="19:23" x14ac:dyDescent="0.25">
      <c r="S22" s="1"/>
    </row>
    <row r="23" spans="19:23" x14ac:dyDescent="0.25">
      <c r="S23" s="1"/>
    </row>
    <row r="24" spans="19:23" x14ac:dyDescent="0.25">
      <c r="S24" s="1"/>
    </row>
    <row r="25" spans="19:23" x14ac:dyDescent="0.25">
      <c r="S25" s="1"/>
    </row>
    <row r="26" spans="19:23" x14ac:dyDescent="0.25">
      <c r="S26" s="1"/>
    </row>
    <row r="27" spans="19:23" x14ac:dyDescent="0.25">
      <c r="S27" s="1"/>
    </row>
    <row r="28" spans="19:23" x14ac:dyDescent="0.25">
      <c r="S28" s="1"/>
    </row>
    <row r="29" spans="19:23" x14ac:dyDescent="0.25">
      <c r="W29" s="1"/>
    </row>
    <row r="30" spans="19:23" x14ac:dyDescent="0.25">
      <c r="W30" s="1"/>
    </row>
    <row r="31" spans="19:23" x14ac:dyDescent="0.25">
      <c r="W31" s="1"/>
    </row>
    <row r="32" spans="19:23" x14ac:dyDescent="0.25">
      <c r="W32" s="1"/>
    </row>
    <row r="33" spans="1:23" x14ac:dyDescent="0.25">
      <c r="W33" s="1"/>
    </row>
    <row r="34" spans="1:23" x14ac:dyDescent="0.25">
      <c r="W34" s="1"/>
    </row>
    <row r="35" spans="1:23" x14ac:dyDescent="0.25">
      <c r="W35" s="1"/>
    </row>
    <row r="36" spans="1:23" x14ac:dyDescent="0.25">
      <c r="W36" s="1"/>
    </row>
    <row r="37" spans="1:23" x14ac:dyDescent="0.25">
      <c r="W37" s="1"/>
    </row>
    <row r="38" spans="1:23" x14ac:dyDescent="0.25">
      <c r="W38" s="1"/>
    </row>
    <row r="39" spans="1:23" x14ac:dyDescent="0.25">
      <c r="W39" s="1"/>
    </row>
    <row r="40" spans="1:23" x14ac:dyDescent="0.25">
      <c r="W40" s="1"/>
    </row>
    <row r="41" spans="1:23" x14ac:dyDescent="0.25">
      <c r="W41" s="1"/>
    </row>
    <row r="42" spans="1:23" x14ac:dyDescent="0.25">
      <c r="W42" s="1"/>
    </row>
    <row r="43" spans="1:23" x14ac:dyDescent="0.25">
      <c r="W43" s="1"/>
    </row>
    <row r="44" spans="1:23" x14ac:dyDescent="0.25">
      <c r="W44" s="1"/>
    </row>
    <row r="45" spans="1:23" x14ac:dyDescent="0.25">
      <c r="W45" s="1"/>
    </row>
    <row r="46" spans="1:23" x14ac:dyDescent="0.25"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23" t="s">
        <v>32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"/>
      <c r="R50" s="1"/>
    </row>
    <row r="51" spans="1:18" x14ac:dyDescent="0.25">
      <c r="A51" s="24" t="s">
        <v>33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1"/>
      <c r="R51" s="1"/>
    </row>
    <row r="52" spans="1:18" x14ac:dyDescent="0.25">
      <c r="A52" s="24"/>
      <c r="B52" s="24"/>
      <c r="C52" s="24"/>
      <c r="D52" s="24" t="s">
        <v>34</v>
      </c>
      <c r="E52" s="24" t="s">
        <v>5</v>
      </c>
      <c r="F52" s="24" t="s">
        <v>6</v>
      </c>
      <c r="G52" s="24" t="s">
        <v>7</v>
      </c>
      <c r="H52" s="24" t="s">
        <v>8</v>
      </c>
      <c r="I52" s="24" t="s">
        <v>9</v>
      </c>
      <c r="J52" s="24" t="s">
        <v>10</v>
      </c>
      <c r="K52" s="24" t="s">
        <v>11</v>
      </c>
      <c r="L52" s="24" t="s">
        <v>12</v>
      </c>
      <c r="M52" s="24" t="s">
        <v>13</v>
      </c>
      <c r="N52" s="24" t="s">
        <v>14</v>
      </c>
      <c r="O52" s="24" t="s">
        <v>15</v>
      </c>
      <c r="P52" s="24" t="s">
        <v>16</v>
      </c>
      <c r="Q52" s="1"/>
      <c r="R52" s="1"/>
    </row>
    <row r="53" spans="1:18" x14ac:dyDescent="0.25">
      <c r="A53" s="24" t="s">
        <v>27</v>
      </c>
      <c r="B53" s="24"/>
      <c r="C53" s="24"/>
      <c r="D53" s="25">
        <f>SUM(E53:P53)</f>
        <v>8519596.6999999993</v>
      </c>
      <c r="E53" s="25">
        <v>606271.1</v>
      </c>
      <c r="F53" s="25">
        <v>504884</v>
      </c>
      <c r="G53" s="25">
        <v>464015.4</v>
      </c>
      <c r="H53" s="25">
        <v>499214.6</v>
      </c>
      <c r="I53" s="25">
        <v>580019</v>
      </c>
      <c r="J53" s="25">
        <v>657321.5</v>
      </c>
      <c r="K53" s="25">
        <v>833834.5</v>
      </c>
      <c r="L53" s="25">
        <v>922001.2</v>
      </c>
      <c r="M53" s="25">
        <v>999966.6</v>
      </c>
      <c r="N53" s="25">
        <v>955757.6</v>
      </c>
      <c r="O53" s="25">
        <v>786779.8</v>
      </c>
      <c r="P53" s="25">
        <v>709531.4</v>
      </c>
      <c r="Q53" s="1"/>
      <c r="R53" s="1"/>
    </row>
    <row r="54" spans="1:18" x14ac:dyDescent="0.25">
      <c r="A54" s="24" t="s">
        <v>28</v>
      </c>
      <c r="B54" s="24"/>
      <c r="C54" s="24"/>
      <c r="D54" s="25">
        <f>SUM(E54:P54)</f>
        <v>8532597.9000000004</v>
      </c>
      <c r="E54" s="25">
        <v>608320.6</v>
      </c>
      <c r="F54" s="25">
        <v>514640.7</v>
      </c>
      <c r="G54" s="25">
        <v>471456.2</v>
      </c>
      <c r="H54" s="25">
        <v>484326.5</v>
      </c>
      <c r="I54" s="25">
        <v>563436</v>
      </c>
      <c r="J54" s="25">
        <v>655075.9</v>
      </c>
      <c r="K54" s="25">
        <v>788254.5</v>
      </c>
      <c r="L54" s="25">
        <v>895643.1</v>
      </c>
      <c r="M54" s="25">
        <v>1027806.6</v>
      </c>
      <c r="N54" s="25">
        <v>971135.4</v>
      </c>
      <c r="O54" s="25">
        <v>798696.6</v>
      </c>
      <c r="P54" s="25">
        <v>753805.8</v>
      </c>
      <c r="Q54" s="1"/>
      <c r="R54" s="1"/>
    </row>
    <row r="55" spans="1:18" x14ac:dyDescent="0.25">
      <c r="A55" s="24" t="s">
        <v>29</v>
      </c>
      <c r="B55" s="24"/>
      <c r="C55" s="24"/>
      <c r="D55" s="25">
        <f>SUM(E55:P55)</f>
        <v>9299313.5</v>
      </c>
      <c r="E55" s="25">
        <v>653308.80000000005</v>
      </c>
      <c r="F55" s="25">
        <v>572443</v>
      </c>
      <c r="G55" s="25">
        <v>486520.7</v>
      </c>
      <c r="H55" s="25">
        <v>529342.5</v>
      </c>
      <c r="I55" s="25">
        <v>683381</v>
      </c>
      <c r="J55" s="25">
        <v>738923.3</v>
      </c>
      <c r="K55" s="25">
        <v>925863</v>
      </c>
      <c r="L55" s="25">
        <v>1011371.7</v>
      </c>
      <c r="M55" s="25">
        <v>1070734.1000000001</v>
      </c>
      <c r="N55" s="25">
        <v>1021460.8</v>
      </c>
      <c r="O55" s="25">
        <v>835304.3</v>
      </c>
      <c r="P55" s="25">
        <v>770660.3</v>
      </c>
      <c r="Q55" s="1"/>
      <c r="R55" s="1"/>
    </row>
  </sheetData>
  <mergeCells count="4">
    <mergeCell ref="A1:Q1"/>
    <mergeCell ref="S2:V2"/>
    <mergeCell ref="A10:B10"/>
    <mergeCell ref="A11:B11"/>
  </mergeCells>
  <conditionalFormatting sqref="T3">
    <cfRule type="expression" dxfId="2" priority="3">
      <formula>$S$3=TRUE</formula>
    </cfRule>
  </conditionalFormatting>
  <conditionalFormatting sqref="T3:V13">
    <cfRule type="cellIs" dxfId="1" priority="1" operator="equal">
      <formula>"CONFIGURE"</formula>
    </cfRule>
  </conditionalFormatting>
  <conditionalFormatting sqref="U3:V3 T4:V13">
    <cfRule type="expression" dxfId="0" priority="2">
      <formula>$S$3=TRUE</formula>
    </cfRule>
  </conditionalFormatting>
  <dataValidations count="1">
    <dataValidation type="list" allowBlank="1" showInputMessage="1" showErrorMessage="1" sqref="U4:U13" xr:uid="{44B57C2C-4E8C-43B5-9EFC-67DC682A62DB}">
      <formula1>VListFullSubMeter</formula1>
    </dataValidation>
  </dataValidations>
  <pageMargins left="0.23622047244094491" right="0.23622047244094491" top="0.74803149606299213" bottom="0.74803149606299213" header="0.31496062992125984" footer="0.31496062992125984"/>
  <pageSetup paperSize="9" scale="57" orientation="landscape" r:id="rId1"/>
  <headerFooter scaleWithDoc="0">
    <oddFooter>&amp;L&amp;"Arial,Regular"&amp;8&amp;G&amp;C&amp;"Arial,Regular"&amp;8&amp;F&amp;R&amp;"Arial,Regular"&amp;8Page 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16</xdr:col>
                    <xdr:colOff>266700</xdr:colOff>
                    <xdr:row>1</xdr:row>
                    <xdr:rowOff>657225</xdr:rowOff>
                  </from>
                  <to>
                    <xdr:col>16</xdr:col>
                    <xdr:colOff>571500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16</xdr:col>
                    <xdr:colOff>266700</xdr:colOff>
                    <xdr:row>3</xdr:row>
                    <xdr:rowOff>171450</xdr:rowOff>
                  </from>
                  <to>
                    <xdr:col>16</xdr:col>
                    <xdr:colOff>571500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16</xdr:col>
                    <xdr:colOff>266700</xdr:colOff>
                    <xdr:row>4</xdr:row>
                    <xdr:rowOff>171450</xdr:rowOff>
                  </from>
                  <to>
                    <xdr:col>16</xdr:col>
                    <xdr:colOff>571500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16</xdr:col>
                    <xdr:colOff>266700</xdr:colOff>
                    <xdr:row>5</xdr:row>
                    <xdr:rowOff>180975</xdr:rowOff>
                  </from>
                  <to>
                    <xdr:col>16</xdr:col>
                    <xdr:colOff>571500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16</xdr:col>
                    <xdr:colOff>266700</xdr:colOff>
                    <xdr:row>6</xdr:row>
                    <xdr:rowOff>171450</xdr:rowOff>
                  </from>
                  <to>
                    <xdr:col>16</xdr:col>
                    <xdr:colOff>571500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16</xdr:col>
                    <xdr:colOff>266700</xdr:colOff>
                    <xdr:row>7</xdr:row>
                    <xdr:rowOff>171450</xdr:rowOff>
                  </from>
                  <to>
                    <xdr:col>16</xdr:col>
                    <xdr:colOff>571500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16</xdr:col>
                    <xdr:colOff>266700</xdr:colOff>
                    <xdr:row>2</xdr:row>
                    <xdr:rowOff>171450</xdr:rowOff>
                  </from>
                  <to>
                    <xdr:col>16</xdr:col>
                    <xdr:colOff>571500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18</xdr:col>
                    <xdr:colOff>0</xdr:colOff>
                    <xdr:row>2</xdr:row>
                    <xdr:rowOff>0</xdr:rowOff>
                  </from>
                  <to>
                    <xdr:col>19</xdr:col>
                    <xdr:colOff>85725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18</xdr:col>
                    <xdr:colOff>0</xdr:colOff>
                    <xdr:row>3</xdr:row>
                    <xdr:rowOff>0</xdr:rowOff>
                  </from>
                  <to>
                    <xdr:col>19</xdr:col>
                    <xdr:colOff>85725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3</xdr:row>
                    <xdr:rowOff>180975</xdr:rowOff>
                  </from>
                  <to>
                    <xdr:col>19</xdr:col>
                    <xdr:colOff>85725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18</xdr:col>
                    <xdr:colOff>0</xdr:colOff>
                    <xdr:row>4</xdr:row>
                    <xdr:rowOff>180975</xdr:rowOff>
                  </from>
                  <to>
                    <xdr:col>19</xdr:col>
                    <xdr:colOff>85725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18</xdr:col>
                    <xdr:colOff>0</xdr:colOff>
                    <xdr:row>5</xdr:row>
                    <xdr:rowOff>180975</xdr:rowOff>
                  </from>
                  <to>
                    <xdr:col>19</xdr:col>
                    <xdr:colOff>85725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18</xdr:col>
                    <xdr:colOff>0</xdr:colOff>
                    <xdr:row>6</xdr:row>
                    <xdr:rowOff>190500</xdr:rowOff>
                  </from>
                  <to>
                    <xdr:col>19</xdr:col>
                    <xdr:colOff>85725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18</xdr:col>
                    <xdr:colOff>0</xdr:colOff>
                    <xdr:row>7</xdr:row>
                    <xdr:rowOff>190500</xdr:rowOff>
                  </from>
                  <to>
                    <xdr:col>19</xdr:col>
                    <xdr:colOff>85725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18</xdr:col>
                    <xdr:colOff>0</xdr:colOff>
                    <xdr:row>8</xdr:row>
                    <xdr:rowOff>190500</xdr:rowOff>
                  </from>
                  <to>
                    <xdr:col>19</xdr:col>
                    <xdr:colOff>85725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9525</xdr:rowOff>
                  </from>
                  <to>
                    <xdr:col>19</xdr:col>
                    <xdr:colOff>85725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18</xdr:col>
                    <xdr:colOff>0</xdr:colOff>
                    <xdr:row>11</xdr:row>
                    <xdr:rowOff>0</xdr:rowOff>
                  </from>
                  <to>
                    <xdr:col>19</xdr:col>
                    <xdr:colOff>85725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19</xdr:col>
                    <xdr:colOff>85725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Annual Carbon</vt:lpstr>
      <vt:lpstr>Annual Energy</vt:lpstr>
      <vt:lpstr>'Annual Carbon'!Print_Area</vt:lpstr>
      <vt:lpstr>'Annual Energy'!Print_Area</vt:lpstr>
    </vt:vector>
  </TitlesOfParts>
  <Company>Leicester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Lylea Hemmings</dc:creator>
  <cp:lastModifiedBy>Tracy Loach</cp:lastModifiedBy>
  <dcterms:created xsi:type="dcterms:W3CDTF">2023-11-17T14:46:19Z</dcterms:created>
  <dcterms:modified xsi:type="dcterms:W3CDTF">2023-11-21T10:54:11Z</dcterms:modified>
</cp:coreProperties>
</file>